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ve\Desktop\AirCon\"/>
    </mc:Choice>
  </mc:AlternateContent>
  <xr:revisionPtr revIDLastSave="0" documentId="13_ncr:1_{F11A0555-FA1A-4955-AC77-77376526DEC8}" xr6:coauthVersionLast="47" xr6:coauthVersionMax="47" xr10:uidLastSave="{00000000-0000-0000-0000-000000000000}"/>
  <bookViews>
    <workbookView xWindow="-120" yWindow="-120" windowWidth="29040" windowHeight="15840" xr2:uid="{EE0CBF1B-6CB8-4738-BB58-62BD6E5D9C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M19" i="1" l="1"/>
  <c r="BL19" i="1"/>
  <c r="BK19" i="1"/>
  <c r="BJ27" i="1"/>
  <c r="BJ26" i="1"/>
  <c r="BJ25" i="1"/>
  <c r="BJ24" i="1"/>
  <c r="BJ23" i="1"/>
  <c r="BJ22" i="1"/>
  <c r="BJ21" i="1"/>
  <c r="BJ20" i="1"/>
  <c r="BJ19" i="1"/>
  <c r="BJ18" i="1"/>
  <c r="BJ17" i="1"/>
  <c r="BJ16" i="1"/>
  <c r="BH27" i="1"/>
  <c r="BH26" i="1"/>
  <c r="BH25" i="1"/>
  <c r="BH24" i="1"/>
  <c r="BH23" i="1"/>
  <c r="BH22" i="1"/>
  <c r="BH21" i="1"/>
  <c r="BH20" i="1"/>
  <c r="BH19" i="1"/>
  <c r="BH17" i="1"/>
  <c r="BH16" i="1"/>
  <c r="BH18" i="1"/>
  <c r="BF27" i="1"/>
  <c r="BF26" i="1"/>
  <c r="BF25" i="1"/>
  <c r="BF24" i="1"/>
  <c r="BF23" i="1"/>
  <c r="BF22" i="1"/>
  <c r="BF21" i="1"/>
  <c r="BF20" i="1"/>
  <c r="BF19" i="1"/>
  <c r="BF18" i="1"/>
  <c r="BF17" i="1"/>
  <c r="BD27" i="1"/>
  <c r="BD26" i="1"/>
  <c r="BD25" i="1"/>
  <c r="BD24" i="1"/>
  <c r="BD23" i="1"/>
  <c r="BD22" i="1"/>
  <c r="BD21" i="1"/>
  <c r="BD20" i="1"/>
  <c r="BD19" i="1"/>
  <c r="BD18" i="1"/>
  <c r="BD17" i="1"/>
  <c r="BB27" i="1"/>
  <c r="BB26" i="1"/>
  <c r="BB25" i="1"/>
  <c r="BB24" i="1"/>
  <c r="BB23" i="1"/>
  <c r="BB22" i="1"/>
  <c r="BB21" i="1"/>
  <c r="BB20" i="1"/>
  <c r="BB19" i="1"/>
  <c r="BB18" i="1"/>
  <c r="BB17" i="1"/>
  <c r="BB16" i="1"/>
  <c r="AZ27" i="1"/>
  <c r="AZ26" i="1"/>
  <c r="AZ25" i="1"/>
  <c r="AZ24" i="1"/>
  <c r="AZ23" i="1"/>
  <c r="AZ22" i="1"/>
  <c r="AZ21" i="1"/>
  <c r="AZ20" i="1"/>
  <c r="AZ19" i="1"/>
  <c r="AZ18" i="1"/>
  <c r="AZ17" i="1"/>
  <c r="AX27" i="1"/>
  <c r="AX26" i="1"/>
  <c r="AX25" i="1"/>
  <c r="AX24" i="1"/>
  <c r="AX23" i="1"/>
  <c r="AX22" i="1"/>
  <c r="AX21" i="1"/>
  <c r="AX20" i="1"/>
  <c r="AX19" i="1"/>
  <c r="AX18" i="1"/>
  <c r="AX17" i="1"/>
  <c r="AV27" i="1"/>
  <c r="AV26" i="1"/>
  <c r="AV25" i="1"/>
  <c r="AV24" i="1"/>
  <c r="AV23" i="1"/>
  <c r="AV22" i="1"/>
  <c r="AV21" i="1"/>
  <c r="AV20" i="1"/>
  <c r="AV19" i="1"/>
  <c r="AV18" i="1"/>
  <c r="AV17" i="1"/>
  <c r="AV16" i="1"/>
  <c r="AT27" i="1"/>
  <c r="AT26" i="1"/>
  <c r="AT25" i="1"/>
  <c r="AT24" i="1"/>
  <c r="AT23" i="1"/>
  <c r="AT22" i="1"/>
  <c r="AT21" i="1"/>
  <c r="AT20" i="1"/>
  <c r="AT19" i="1"/>
  <c r="AT18" i="1"/>
  <c r="AT17" i="1"/>
  <c r="BI19" i="1"/>
  <c r="BE19" i="1"/>
  <c r="BE20" i="1"/>
  <c r="BE18" i="1"/>
  <c r="Q42" i="1"/>
  <c r="Q41" i="1"/>
  <c r="Q40" i="1"/>
  <c r="Q39" i="1"/>
  <c r="Q38" i="1"/>
  <c r="Q37" i="1"/>
  <c r="Q36" i="1"/>
  <c r="O34" i="1"/>
  <c r="O33" i="1"/>
  <c r="Q17" i="1"/>
  <c r="Q16" i="1"/>
  <c r="BE27" i="1"/>
  <c r="BE26" i="1"/>
  <c r="BE25" i="1"/>
  <c r="BE24" i="1"/>
  <c r="BE23" i="1"/>
  <c r="BE22" i="1"/>
  <c r="BE21" i="1"/>
  <c r="BE17" i="1"/>
  <c r="BE16" i="1"/>
  <c r="BD16" i="1"/>
  <c r="AZ16" i="1"/>
  <c r="AT16" i="1"/>
  <c r="AP16" i="1"/>
  <c r="AN33" i="1"/>
  <c r="AP38" i="1" s="1"/>
  <c r="AN34" i="1"/>
  <c r="AP37" i="1" s="1"/>
  <c r="AP40" i="1"/>
  <c r="AP41" i="1"/>
  <c r="AP42" i="1"/>
  <c r="AD17" i="1"/>
  <c r="AD22" i="1"/>
  <c r="AB33" i="1"/>
  <c r="AD36" i="1" s="1"/>
  <c r="AB34" i="1"/>
  <c r="AD37" i="1" s="1"/>
  <c r="AD40" i="1"/>
  <c r="AD41" i="1"/>
  <c r="AD42" i="1"/>
  <c r="S13" i="1"/>
  <c r="S12" i="1"/>
  <c r="AG16" i="1"/>
  <c r="X22" i="1"/>
  <c r="AG41" i="1"/>
  <c r="AG42" i="1"/>
  <c r="AG40" i="1"/>
  <c r="AE34" i="1"/>
  <c r="AG37" i="1" s="1"/>
  <c r="AE33" i="1"/>
  <c r="AG36" i="1" s="1"/>
  <c r="AJ41" i="1"/>
  <c r="AJ42" i="1"/>
  <c r="AJ40" i="1"/>
  <c r="AH34" i="1"/>
  <c r="AJ37" i="1" s="1"/>
  <c r="AH33" i="1"/>
  <c r="Y34" i="1"/>
  <c r="Y33" i="1"/>
  <c r="V34" i="1"/>
  <c r="X37" i="1" s="1"/>
  <c r="V33" i="1"/>
  <c r="AJ16" i="1"/>
  <c r="AJ17" i="1" s="1"/>
  <c r="AA42" i="1"/>
  <c r="AA41" i="1"/>
  <c r="AA40" i="1"/>
  <c r="AA22" i="1"/>
  <c r="AA16" i="1"/>
  <c r="AA17" i="1" s="1"/>
  <c r="X42" i="1"/>
  <c r="X41" i="1"/>
  <c r="X40" i="1"/>
  <c r="X16" i="1"/>
  <c r="X17" i="1" s="1"/>
  <c r="M42" i="1"/>
  <c r="M41" i="1"/>
  <c r="M40" i="1"/>
  <c r="M39" i="1"/>
  <c r="K34" i="1"/>
  <c r="M37" i="1" s="1"/>
  <c r="K33" i="1"/>
  <c r="M36" i="1" s="1"/>
  <c r="M16" i="1"/>
  <c r="M17" i="1" s="1"/>
  <c r="I42" i="1"/>
  <c r="I41" i="1"/>
  <c r="F41" i="1"/>
  <c r="AM41" i="1"/>
  <c r="U41" i="1"/>
  <c r="I40" i="1"/>
  <c r="F40" i="1"/>
  <c r="AM40" i="1"/>
  <c r="U40" i="1"/>
  <c r="I39" i="1"/>
  <c r="AM39" i="1"/>
  <c r="U39" i="1"/>
  <c r="S34" i="1"/>
  <c r="U37" i="1" s="1"/>
  <c r="S33" i="1"/>
  <c r="U36" i="1" s="1"/>
  <c r="G34" i="1"/>
  <c r="I37" i="1" s="1"/>
  <c r="G33" i="1"/>
  <c r="I38" i="1" s="1"/>
  <c r="J22" i="1"/>
  <c r="I22" i="1"/>
  <c r="G22" i="1"/>
  <c r="J16" i="1"/>
  <c r="J17" i="1" s="1"/>
  <c r="I16" i="1"/>
  <c r="I17" i="1" s="1"/>
  <c r="G16" i="1"/>
  <c r="G17" i="1" s="1"/>
  <c r="AM17" i="1"/>
  <c r="F16" i="1"/>
  <c r="F17" i="1" s="1"/>
  <c r="U16" i="1"/>
  <c r="AM42" i="1"/>
  <c r="F42" i="1"/>
  <c r="E42" i="1"/>
  <c r="D42" i="1"/>
  <c r="D34" i="1"/>
  <c r="F37" i="1" s="1"/>
  <c r="D33" i="1"/>
  <c r="F36" i="1" s="1"/>
  <c r="S42" i="1"/>
  <c r="T42" i="1"/>
  <c r="U42" i="1"/>
  <c r="AK34" i="1"/>
  <c r="AM37" i="1" s="1"/>
  <c r="AK33" i="1"/>
  <c r="AM38" i="1" s="1"/>
  <c r="BM20" i="1" l="1"/>
  <c r="BM21" i="1"/>
  <c r="BL22" i="1"/>
  <c r="BL24" i="1"/>
  <c r="BF16" i="1"/>
  <c r="BL16" i="1" s="1"/>
  <c r="BL25" i="1"/>
  <c r="BL17" i="1"/>
  <c r="BM26" i="1"/>
  <c r="BM18" i="1"/>
  <c r="AP36" i="1"/>
  <c r="AD38" i="1"/>
  <c r="U38" i="1"/>
  <c r="AW20" i="1" s="1"/>
  <c r="AA38" i="1"/>
  <c r="AA37" i="1"/>
  <c r="X38" i="1"/>
  <c r="I36" i="1"/>
  <c r="AJ38" i="1"/>
  <c r="M38" i="1"/>
  <c r="AJ36" i="1"/>
  <c r="AG38" i="1"/>
  <c r="AA36" i="1"/>
  <c r="X36" i="1"/>
  <c r="AM36" i="1"/>
  <c r="F38" i="1"/>
  <c r="BM23" i="1" l="1"/>
  <c r="BM27" i="1"/>
  <c r="BL27" i="1"/>
  <c r="BM24" i="1"/>
  <c r="BL21" i="1"/>
  <c r="BM22" i="1"/>
  <c r="BL23" i="1"/>
  <c r="BL18" i="1"/>
  <c r="BL26" i="1"/>
  <c r="BM25" i="1"/>
  <c r="BM17" i="1"/>
  <c r="AX16" i="1"/>
  <c r="BK16" i="1" s="1"/>
  <c r="BK27" i="1"/>
  <c r="BM16" i="1"/>
  <c r="BK20" i="1"/>
  <c r="BL20" i="1"/>
  <c r="BK23" i="1"/>
  <c r="BK24" i="1"/>
  <c r="BK21" i="1"/>
  <c r="BK25" i="1"/>
  <c r="BK22" i="1"/>
  <c r="BK17" i="1"/>
  <c r="BK18" i="1"/>
  <c r="BK26" i="1"/>
</calcChain>
</file>

<file path=xl/sharedStrings.xml><?xml version="1.0" encoding="utf-8"?>
<sst xmlns="http://schemas.openxmlformats.org/spreadsheetml/2006/main" count="282" uniqueCount="169">
  <si>
    <t>Pioneer</t>
  </si>
  <si>
    <t>CruiseNcomfort</t>
  </si>
  <si>
    <t>Hotspot</t>
  </si>
  <si>
    <t>Total Volume</t>
  </si>
  <si>
    <t>Indoor Weight</t>
  </si>
  <si>
    <t>dBA</t>
  </si>
  <si>
    <t>Inches</t>
  </si>
  <si>
    <t>Pounds</t>
  </si>
  <si>
    <t>Cubic Feet</t>
  </si>
  <si>
    <t>kBTU</t>
  </si>
  <si>
    <t>46-59VDC</t>
  </si>
  <si>
    <t>Low</t>
  </si>
  <si>
    <t>Medium</t>
  </si>
  <si>
    <t>High</t>
  </si>
  <si>
    <t>Length</t>
  </si>
  <si>
    <t>Height</t>
  </si>
  <si>
    <t>Depth</t>
  </si>
  <si>
    <t>Outdoor Fan Noise</t>
  </si>
  <si>
    <t>Indoor Fan Noise</t>
  </si>
  <si>
    <t>Nominal Capacity</t>
  </si>
  <si>
    <t>Watt</t>
  </si>
  <si>
    <t>Degrees Farenheit</t>
  </si>
  <si>
    <t>Dehumidify</t>
  </si>
  <si>
    <t>Coil Coating</t>
  </si>
  <si>
    <t>SeaSpray</t>
  </si>
  <si>
    <t>DC4812VRF</t>
  </si>
  <si>
    <t>Warranty</t>
  </si>
  <si>
    <t>System/Compressor</t>
  </si>
  <si>
    <t>5/5</t>
  </si>
  <si>
    <t>PYR009AZFRVBKE</t>
  </si>
  <si>
    <t>Compressor Type</t>
  </si>
  <si>
    <t>Mini-Split A/C &amp; Heat Pump</t>
  </si>
  <si>
    <t>MSRP</t>
  </si>
  <si>
    <t>HD12L</t>
  </si>
  <si>
    <t>12.8VDC</t>
  </si>
  <si>
    <t>1/3</t>
  </si>
  <si>
    <t>Weight/volume</t>
  </si>
  <si>
    <t>Lb/CF</t>
  </si>
  <si>
    <t>Total Weight</t>
  </si>
  <si>
    <t>Airflow Vs. Std (300CF/12kBTU)</t>
  </si>
  <si>
    <t>Indoor Fan Airflow</t>
  </si>
  <si>
    <t>Outdoor Fan Airflow</t>
  </si>
  <si>
    <t>Indoor Dim</t>
  </si>
  <si>
    <t>Outdoor Dim</t>
  </si>
  <si>
    <t>Outdor Weight</t>
  </si>
  <si>
    <t>kBTU/ CuFt</t>
  </si>
  <si>
    <t>kBTU/lb</t>
  </si>
  <si>
    <t>Volume Efficiency (bigger is better)</t>
  </si>
  <si>
    <t>System Type</t>
  </si>
  <si>
    <t>Weight Efficiency (Bigger is better)</t>
  </si>
  <si>
    <t>Input Power</t>
  </si>
  <si>
    <t>Capacity Range</t>
  </si>
  <si>
    <t>Rated Capacity</t>
  </si>
  <si>
    <t>SEER</t>
  </si>
  <si>
    <t>SCOP</t>
  </si>
  <si>
    <t>EER</t>
  </si>
  <si>
    <t>EER with 92% Inv inefficiency</t>
  </si>
  <si>
    <t>COP</t>
  </si>
  <si>
    <t xml:space="preserve">Input Power </t>
  </si>
  <si>
    <t>Operating Temp Range</t>
  </si>
  <si>
    <t>Airflow</t>
  </si>
  <si>
    <t>Heating</t>
  </si>
  <si>
    <t>HSPF</t>
  </si>
  <si>
    <t>CFM</t>
  </si>
  <si>
    <t>Heat+Cool Cost Efficiency</t>
  </si>
  <si>
    <t>Cool Cost Efficiency</t>
  </si>
  <si>
    <t>Fan Capacity vs Standard</t>
  </si>
  <si>
    <t>Fan Efficiency</t>
  </si>
  <si>
    <t>CFM/dBA</t>
  </si>
  <si>
    <t>Physical</t>
  </si>
  <si>
    <t>Brand</t>
  </si>
  <si>
    <t>Amana</t>
  </si>
  <si>
    <t>110VAC + 12VDC</t>
  </si>
  <si>
    <t>Calculated Characteristics (Bigger is better)</t>
  </si>
  <si>
    <t>Pt/Hr</t>
  </si>
  <si>
    <t>Packaged-Window A/C</t>
  </si>
  <si>
    <t>Pioneer (Midea)</t>
  </si>
  <si>
    <t>WYS009AMFI19HLD</t>
  </si>
  <si>
    <t>110VAC</t>
  </si>
  <si>
    <t>Class</t>
  </si>
  <si>
    <t>Residential-Window</t>
  </si>
  <si>
    <t>Residential-Ductless</t>
  </si>
  <si>
    <t>RV-Built-in</t>
  </si>
  <si>
    <t>Turbo</t>
  </si>
  <si>
    <t>R410a/EEV</t>
  </si>
  <si>
    <t>R410a/?</t>
  </si>
  <si>
    <t>R134a/?</t>
  </si>
  <si>
    <t>R410a/MCT</t>
  </si>
  <si>
    <t>BTU/$</t>
  </si>
  <si>
    <t>LG</t>
  </si>
  <si>
    <t>Minisplit A/C &amp; Heat Pump</t>
  </si>
  <si>
    <t>LS090HXV2</t>
  </si>
  <si>
    <t>Jet Mode</t>
  </si>
  <si>
    <t>Gold Fin</t>
  </si>
  <si>
    <t>Coleman</t>
  </si>
  <si>
    <t>Mach 3+</t>
  </si>
  <si>
    <t>RV-Roof</t>
  </si>
  <si>
    <t>Packaged A/C</t>
  </si>
  <si>
    <t>Mach 10</t>
  </si>
  <si>
    <t>Opt: Heat Strip</t>
  </si>
  <si>
    <t>Nomadic</t>
  </si>
  <si>
    <t>Packaged  A/C</t>
  </si>
  <si>
    <t>BLDC/2spd/Scroll</t>
  </si>
  <si>
    <t>R134a/TXV</t>
  </si>
  <si>
    <t>12VDC</t>
  </si>
  <si>
    <t>5/10</t>
  </si>
  <si>
    <t>RecPro</t>
  </si>
  <si>
    <t>RP-AC-12V</t>
  </si>
  <si>
    <t>Packaged  A/C + Heat Pump</t>
  </si>
  <si>
    <t>RP-AC3800</t>
  </si>
  <si>
    <t>R410a/TXV</t>
  </si>
  <si>
    <t>115VAC</t>
  </si>
  <si>
    <t>Width</t>
  </si>
  <si>
    <t>yes</t>
  </si>
  <si>
    <t>$US</t>
  </si>
  <si>
    <t>Model Number</t>
  </si>
  <si>
    <t>Refrigerant/Expansion device</t>
  </si>
  <si>
    <t>Rated Voltage</t>
  </si>
  <si>
    <t>*</t>
  </si>
  <si>
    <t>Split System A/C</t>
  </si>
  <si>
    <t>Packaged A/C + Heat Pump</t>
  </si>
  <si>
    <t>BLDC/1spd/Scroll</t>
  </si>
  <si>
    <t>BLDC/1Spd/Scroll</t>
  </si>
  <si>
    <t>Induc. 1Ph/1Spd/Scroll</t>
  </si>
  <si>
    <t>Induc. 1Ph/1spd/scroll</t>
  </si>
  <si>
    <t>Induc. 1Ph/2Spd/Piston</t>
  </si>
  <si>
    <t>Induc. 1Ph/1Spd/Piston</t>
  </si>
  <si>
    <t>BLDC/Variable Spd/Scroll</t>
  </si>
  <si>
    <t>Induc. 3Ph/Variable Spd/Scroll</t>
  </si>
  <si>
    <t>Induc. 1Ph/1Spd/Piston?</t>
  </si>
  <si>
    <t>Volume Efficiency</t>
  </si>
  <si>
    <t>Wt/Vol</t>
  </si>
  <si>
    <t>Nomadic RV 12V</t>
  </si>
  <si>
    <t>LG M-S</t>
  </si>
  <si>
    <t>Hotspot M-S 48V</t>
  </si>
  <si>
    <t>Pioneer M-S</t>
  </si>
  <si>
    <t>Pioneer Bench</t>
  </si>
  <si>
    <t>Coleman RV M10</t>
  </si>
  <si>
    <t>RecPro RV 12V</t>
  </si>
  <si>
    <t>Coleman RV M3+</t>
  </si>
  <si>
    <t>RecPro RV 3800</t>
  </si>
  <si>
    <t>Amana Win</t>
  </si>
  <si>
    <t>CNC HD12L  12V</t>
  </si>
  <si>
    <t>kBTU/CF</t>
  </si>
  <si>
    <t>Score</t>
  </si>
  <si>
    <t>Rank</t>
  </si>
  <si>
    <t>lb/cuft</t>
  </si>
  <si>
    <t>kBTU/$</t>
  </si>
  <si>
    <t>Weight Efficiency</t>
  </si>
  <si>
    <t>H+C Cost Effiency</t>
  </si>
  <si>
    <t>Fan Capacity</t>
  </si>
  <si>
    <t>Relative</t>
  </si>
  <si>
    <t>Raw</t>
  </si>
  <si>
    <t>`</t>
  </si>
  <si>
    <t>Energy Eff Ratio</t>
  </si>
  <si>
    <t>Noise</t>
  </si>
  <si>
    <t>Importance (1-3)</t>
  </si>
  <si>
    <t>Energy Efficiency</t>
  </si>
  <si>
    <t>Noise/Airflow Eff</t>
  </si>
  <si>
    <t>Corr.dBA</t>
  </si>
  <si>
    <t>Eff. Indoor Noise</t>
  </si>
  <si>
    <t>Heating+Cooling Cost Efficiency</t>
  </si>
  <si>
    <t>Cooling Cost Efficiency OR</t>
  </si>
  <si>
    <t>Gree</t>
  </si>
  <si>
    <t>AP09HP230V1A</t>
  </si>
  <si>
    <t>230VAC</t>
  </si>
  <si>
    <t>Blue Fin</t>
  </si>
  <si>
    <t>Induc. 3Ph/Variable Spd/2 stage Scroll</t>
  </si>
  <si>
    <t>Gree M-S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</si>
</sst>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_(&quot;$&quot;* #,##0_);_(&quot;$&quot;* \(#,##0\);_(&quot;$&quot;* &quot;-&quot;??_);_(@_)"/>
    <numFmt numFmtId="166" formatCode="_(* #,##0_);_(* \(#,##0\);_(* &quot;-&quot;??_);_(@_)"/>
    <numFmt numFmtId="167" formatCode="_(* #,##0.0000_);_(* \(#,##0.00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6">
    <xf numFmtId="0" fontId="0" fillId="0" borderId="0" xfId="0"/>
    <xf numFmtId="165" fontId="0" fillId="0" borderId="0" xfId="2" applyNumberFormat="1" applyFont="1"/>
    <xf numFmtId="0" fontId="0" fillId="0" borderId="1" xfId="0" applyBorder="1"/>
    <xf numFmtId="165" fontId="0" fillId="0" borderId="1" xfId="2" applyNumberFormat="1" applyFont="1" applyBorder="1"/>
    <xf numFmtId="165" fontId="0" fillId="0" borderId="1" xfId="2" applyNumberFormat="1" applyFont="1" applyBorder="1" applyAlignment="1"/>
    <xf numFmtId="165" fontId="0" fillId="0" borderId="1" xfId="2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3" borderId="1" xfId="0" applyFill="1" applyBorder="1"/>
    <xf numFmtId="0" fontId="2" fillId="0" borderId="1" xfId="0" applyFont="1" applyBorder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2" fillId="0" borderId="1" xfId="3" applyFont="1" applyBorder="1"/>
    <xf numFmtId="164" fontId="2" fillId="0" borderId="1" xfId="0" applyNumberFormat="1" applyFont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165" fontId="0" fillId="0" borderId="1" xfId="2" applyNumberFormat="1" applyFont="1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11" xfId="0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4" fillId="2" borderId="6" xfId="0" applyFont="1" applyFill="1" applyBorder="1" applyAlignment="1">
      <alignment vertical="center" textRotation="90"/>
    </xf>
    <xf numFmtId="0" fontId="0" fillId="2" borderId="6" xfId="0" applyFill="1" applyBorder="1"/>
    <xf numFmtId="0" fontId="0" fillId="3" borderId="8" xfId="0" applyFill="1" applyBorder="1"/>
    <xf numFmtId="0" fontId="0" fillId="0" borderId="8" xfId="0" applyFill="1" applyBorder="1"/>
    <xf numFmtId="0" fontId="0" fillId="0" borderId="9" xfId="0" applyFill="1" applyBorder="1"/>
    <xf numFmtId="0" fontId="0" fillId="0" borderId="11" xfId="0" applyFill="1" applyBorder="1"/>
    <xf numFmtId="0" fontId="0" fillId="2" borderId="13" xfId="0" applyFill="1" applyBorder="1"/>
    <xf numFmtId="0" fontId="0" fillId="3" borderId="13" xfId="0" applyFill="1" applyBorder="1"/>
    <xf numFmtId="0" fontId="0" fillId="0" borderId="13" xfId="0" applyFill="1" applyBorder="1"/>
    <xf numFmtId="0" fontId="0" fillId="0" borderId="14" xfId="0" applyFill="1" applyBorder="1"/>
    <xf numFmtId="43" fontId="0" fillId="0" borderId="8" xfId="1" applyNumberFormat="1" applyFont="1" applyBorder="1" applyAlignment="1">
      <alignment horizontal="center" vertical="center"/>
    </xf>
    <xf numFmtId="0" fontId="0" fillId="2" borderId="8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4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43" fontId="2" fillId="0" borderId="1" xfId="1" applyFont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0" fillId="2" borderId="8" xfId="0" applyFill="1" applyBorder="1"/>
    <xf numFmtId="2" fontId="0" fillId="0" borderId="1" xfId="0" applyNumberFormat="1" applyFill="1" applyBorder="1" applyAlignment="1">
      <alignment horizontal="center"/>
    </xf>
    <xf numFmtId="0" fontId="0" fillId="2" borderId="0" xfId="0" applyFill="1"/>
    <xf numFmtId="2" fontId="2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0" fillId="0" borderId="1" xfId="0" applyFill="1" applyBorder="1" applyAlignment="1">
      <alignment horizontal="right"/>
    </xf>
    <xf numFmtId="0" fontId="0" fillId="0" borderId="0" xfId="0" applyBorder="1"/>
    <xf numFmtId="0" fontId="0" fillId="0" borderId="0" xfId="0" applyBorder="1" applyAlignment="1"/>
    <xf numFmtId="164" fontId="2" fillId="0" borderId="1" xfId="0" applyNumberFormat="1" applyFont="1" applyBorder="1" applyAlignment="1"/>
    <xf numFmtId="0" fontId="2" fillId="0" borderId="1" xfId="0" applyFont="1" applyBorder="1" applyAlignment="1"/>
    <xf numFmtId="164" fontId="2" fillId="0" borderId="1" xfId="0" applyNumberFormat="1" applyFont="1" applyFill="1" applyBorder="1" applyAlignment="1">
      <alignment horizontal="center"/>
    </xf>
    <xf numFmtId="43" fontId="2" fillId="0" borderId="1" xfId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0" fillId="0" borderId="0" xfId="0" applyFill="1" applyBorder="1"/>
    <xf numFmtId="0" fontId="0" fillId="0" borderId="1" xfId="0" applyBorder="1" applyAlignment="1"/>
    <xf numFmtId="164" fontId="2" fillId="0" borderId="1" xfId="0" applyNumberFormat="1" applyFont="1" applyFill="1" applyBorder="1" applyAlignment="1"/>
    <xf numFmtId="164" fontId="2" fillId="4" borderId="1" xfId="0" applyNumberFormat="1" applyFont="1" applyFill="1" applyBorder="1"/>
    <xf numFmtId="166" fontId="0" fillId="0" borderId="0" xfId="1" applyNumberFormat="1" applyFont="1"/>
    <xf numFmtId="166" fontId="0" fillId="0" borderId="0" xfId="1" applyNumberFormat="1" applyFont="1" applyBorder="1"/>
    <xf numFmtId="166" fontId="2" fillId="0" borderId="1" xfId="1" applyNumberFormat="1" applyFont="1" applyBorder="1" applyAlignment="1">
      <alignment horizontal="center"/>
    </xf>
    <xf numFmtId="167" fontId="2" fillId="0" borderId="1" xfId="1" applyNumberFormat="1" applyFont="1" applyBorder="1" applyAlignment="1">
      <alignment horizontal="center"/>
    </xf>
    <xf numFmtId="166" fontId="0" fillId="0" borderId="1" xfId="1" applyNumberFormat="1" applyFont="1" applyBorder="1"/>
    <xf numFmtId="166" fontId="0" fillId="0" borderId="1" xfId="1" applyNumberFormat="1" applyFont="1" applyFill="1" applyBorder="1"/>
    <xf numFmtId="166" fontId="0" fillId="0" borderId="0" xfId="0" applyNumberFormat="1"/>
    <xf numFmtId="0" fontId="0" fillId="0" borderId="20" xfId="0" applyFill="1" applyBorder="1"/>
    <xf numFmtId="166" fontId="0" fillId="0" borderId="0" xfId="1" applyNumberFormat="1" applyFont="1" applyAlignme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16" fontId="0" fillId="0" borderId="2" xfId="0" quotePrefix="1" applyNumberFormat="1" applyBorder="1" applyAlignment="1">
      <alignment horizontal="center"/>
    </xf>
    <xf numFmtId="16" fontId="0" fillId="0" borderId="3" xfId="0" quotePrefix="1" applyNumberFormat="1" applyBorder="1" applyAlignment="1">
      <alignment horizontal="center"/>
    </xf>
    <xf numFmtId="16" fontId="0" fillId="0" borderId="4" xfId="0" quotePrefix="1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3" fontId="0" fillId="0" borderId="3" xfId="0" applyNumberFormat="1" applyBorder="1" applyAlignment="1">
      <alignment horizontal="center"/>
    </xf>
    <xf numFmtId="3" fontId="0" fillId="0" borderId="4" xfId="0" applyNumberFormat="1" applyBorder="1" applyAlignment="1">
      <alignment horizontal="center"/>
    </xf>
    <xf numFmtId="3" fontId="5" fillId="5" borderId="2" xfId="0" applyNumberFormat="1" applyFont="1" applyFill="1" applyBorder="1" applyAlignment="1">
      <alignment horizontal="center"/>
    </xf>
    <xf numFmtId="3" fontId="5" fillId="5" borderId="3" xfId="0" applyNumberFormat="1" applyFont="1" applyFill="1" applyBorder="1" applyAlignment="1">
      <alignment horizontal="center"/>
    </xf>
    <xf numFmtId="3" fontId="5" fillId="5" borderId="4" xfId="0" applyNumberFormat="1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" fillId="0" borderId="10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0" fillId="2" borderId="2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0" borderId="1" xfId="0" quotePrefix="1" applyBorder="1" applyAlignment="1">
      <alignment horizontal="center"/>
    </xf>
    <xf numFmtId="16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" fontId="0" fillId="0" borderId="1" xfId="0" quotePrefix="1" applyNumberFormat="1" applyBorder="1" applyAlignment="1">
      <alignment horizontal="center"/>
    </xf>
    <xf numFmtId="164" fontId="0" fillId="0" borderId="0" xfId="0" applyNumberForma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Volume Efficiency </a:t>
            </a:r>
          </a:p>
          <a:p>
            <a:pPr>
              <a:defRPr/>
            </a:pPr>
            <a:r>
              <a:rPr lang="en-US"/>
              <a:t>'More cooling/heating capacity in a smaller space'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945455025450396"/>
          <c:y val="0.24290905078306654"/>
          <c:w val="0.78610092632737538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Sheet1!$AS$16:$AS$27</c:f>
              <c:numCache>
                <c:formatCode>_(* #,##0.00_);_(* \(#,##0.00\);_(* "-"??_);_(@_)</c:formatCode>
                <c:ptCount val="12"/>
                <c:pt idx="0">
                  <c:v>3.2871552695781192</c:v>
                </c:pt>
                <c:pt idx="1">
                  <c:v>1.5126545234457325</c:v>
                </c:pt>
                <c:pt idx="2">
                  <c:v>1.9865943482571577</c:v>
                </c:pt>
                <c:pt idx="3">
                  <c:v>1.1449395395063773</c:v>
                </c:pt>
                <c:pt idx="4">
                  <c:v>2.1429280068785346</c:v>
                </c:pt>
                <c:pt idx="5">
                  <c:v>1.7044109524185274</c:v>
                </c:pt>
                <c:pt idx="6">
                  <c:v>1.9856861716978431</c:v>
                </c:pt>
                <c:pt idx="7">
                  <c:v>1.6198751416552055</c:v>
                </c:pt>
                <c:pt idx="8">
                  <c:v>1.9701492537313432</c:v>
                </c:pt>
                <c:pt idx="9">
                  <c:v>2.4954667806024355</c:v>
                </c:pt>
                <c:pt idx="10">
                  <c:v>2.737199900998267</c:v>
                </c:pt>
                <c:pt idx="11">
                  <c:v>2.857303193048554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9A-4AEA-BC11-4528652D77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kBTU per CuFt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A/C Weight Efficiency </a:t>
            </a:r>
          </a:p>
          <a:p>
            <a:pPr>
              <a:defRPr/>
            </a:pPr>
            <a:r>
              <a:rPr lang="en-US"/>
              <a:t>'More cooling/heating for the less weight'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19483008963502202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8854422693687534"/>
          <c:y val="0.24290905078306654"/>
          <c:w val="0.7670113567004786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Sheet1!$AU$16:$AU$27</c:f>
              <c:numCache>
                <c:formatCode>_(* #,##0.0000_);_(* \(#,##0.0000\);_(* "-"??_);_(@_)</c:formatCode>
                <c:ptCount val="12"/>
                <c:pt idx="0">
                  <c:v>0.15686274509803921</c:v>
                </c:pt>
                <c:pt idx="1">
                  <c:v>9.5238095238095233E-2</c:v>
                </c:pt>
                <c:pt idx="2">
                  <c:v>0.11597938144329897</c:v>
                </c:pt>
                <c:pt idx="3" formatCode="_(* #,##0.00_);_(* \(#,##0.00\);_(* &quot;-&quot;??_);_(@_)">
                  <c:v>6.9767441860465115E-2</c:v>
                </c:pt>
                <c:pt idx="4">
                  <c:v>0.13</c:v>
                </c:pt>
                <c:pt idx="5">
                  <c:v>0.16265060240963855</c:v>
                </c:pt>
                <c:pt idx="6">
                  <c:v>0.14673913043478262</c:v>
                </c:pt>
                <c:pt idx="7">
                  <c:v>0.17928286852589642</c:v>
                </c:pt>
                <c:pt idx="8">
                  <c:v>0.19411764705882353</c:v>
                </c:pt>
                <c:pt idx="9">
                  <c:v>0.19393442622950821</c:v>
                </c:pt>
                <c:pt idx="10">
                  <c:v>0.14754098360655737</c:v>
                </c:pt>
                <c:pt idx="11">
                  <c:v>0.10498687664041995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C4-44F3-AF2B-2C42F10880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kBTU per Pound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000_);_(* \(#,##0.00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A/C Relative Compactness </a:t>
            </a:r>
          </a:p>
          <a:p>
            <a:pPr>
              <a:defRPr/>
            </a:pPr>
            <a:r>
              <a:rPr lang="en-US"/>
              <a:t>'Most</a:t>
            </a:r>
            <a:r>
              <a:rPr lang="en-US" baseline="0"/>
              <a:t> equipment in the smallest package</a:t>
            </a:r>
            <a:r>
              <a:rPr lang="en-US"/>
              <a:t>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19483008963502202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99433570188731"/>
          <c:y val="0.22689303476705056"/>
          <c:w val="0.80561215939349973"/>
          <c:h val="0.4968726206521482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Sheet1!$AW$16:$AW$27</c:f>
              <c:numCache>
                <c:formatCode>0.0</c:formatCode>
                <c:ptCount val="12"/>
                <c:pt idx="0">
                  <c:v>20.955614843560507</c:v>
                </c:pt>
                <c:pt idx="1">
                  <c:v>15.882872496180191</c:v>
                </c:pt>
                <c:pt idx="2">
                  <c:v>17.128857936083936</c:v>
                </c:pt>
                <c:pt idx="3">
                  <c:v>16.410800066258076</c:v>
                </c:pt>
                <c:pt idx="4">
                  <c:v>16.607692053308643</c:v>
                </c:pt>
                <c:pt idx="5">
                  <c:v>10.47897104079539</c:v>
                </c:pt>
                <c:pt idx="6">
                  <c:v>13.532083540459375</c:v>
                </c:pt>
                <c:pt idx="7">
                  <c:v>9.0353035678990352</c:v>
                </c:pt>
                <c:pt idx="8">
                  <c:v>10.149253731343284</c:v>
                </c:pt>
                <c:pt idx="9">
                  <c:v>12.867580187383648</c:v>
                </c:pt>
                <c:pt idx="10">
                  <c:v>18.55213266232159</c:v>
                </c:pt>
                <c:pt idx="11">
                  <c:v>27.215812913787477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FF-495F-935B-70B8F7AD91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Pounds</a:t>
                </a:r>
                <a:r>
                  <a:rPr lang="en-US" baseline="0"/>
                  <a:t> Per Cubic Foot</a:t>
                </a: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Heating + Cooling Cost  Efficiency </a:t>
            </a:r>
          </a:p>
          <a:p>
            <a:pPr>
              <a:defRPr/>
            </a:pPr>
            <a:r>
              <a:rPr lang="en-US"/>
              <a:t>'More cooling and heating capacity per dollar'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1605659386916258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Sheet1!$AY$16:$AY$27</c:f>
              <c:numCache>
                <c:formatCode>_(* #,##0.00_);_(* \(#,##0.00\);_(* "-"??_);_(@_)</c:formatCode>
                <c:ptCount val="12"/>
                <c:pt idx="0">
                  <c:v>29.63</c:v>
                </c:pt>
                <c:pt idx="1">
                  <c:v>24.111675126903553</c:v>
                </c:pt>
                <c:pt idx="2">
                  <c:v>22.873563218390803</c:v>
                </c:pt>
                <c:pt idx="3">
                  <c:v>8.8495575221238933</c:v>
                </c:pt>
                <c:pt idx="4">
                  <c:v>11.753699284009548</c:v>
                </c:pt>
                <c:pt idx="5">
                  <c:v>15.52</c:v>
                </c:pt>
                <c:pt idx="6">
                  <c:v>11.95</c:v>
                </c:pt>
                <c:pt idx="7" formatCode="0.0">
                  <c:v>11.74</c:v>
                </c:pt>
                <c:pt idx="8" formatCode="0.0">
                  <c:v>6.24</c:v>
                </c:pt>
                <c:pt idx="9" formatCode="0.0">
                  <c:v>2.2000000000000002</c:v>
                </c:pt>
                <c:pt idx="10">
                  <c:v>15.012510425354462</c:v>
                </c:pt>
                <c:pt idx="11" formatCode="0.0">
                  <c:v>1.82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6A-49F5-9EA2-DB1AC84EF2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kBTU per Dollar</a:t>
                </a:r>
              </a:p>
            </c:rich>
          </c:tx>
          <c:layout>
            <c:manualLayout>
              <c:xMode val="edge"/>
              <c:yMode val="edge"/>
              <c:x val="8.9286223465490674E-4"/>
              <c:y val="0.3756294877554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Cooling Cost  Efficiency </a:t>
            </a:r>
          </a:p>
          <a:p>
            <a:pPr>
              <a:defRPr/>
            </a:pPr>
            <a:r>
              <a:rPr lang="en-US"/>
              <a:t>'More cooling (only) capacity per dollar'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22345902045263211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Sheet1!$BA$16:$BA$27</c:f>
              <c:numCache>
                <c:formatCode>_(* #,##0.00_);_(* \(#,##0.00\);_(* "-"??_);_(@_)</c:formatCode>
                <c:ptCount val="12"/>
                <c:pt idx="0">
                  <c:v>29.62962962962963</c:v>
                </c:pt>
                <c:pt idx="1">
                  <c:v>11.421319796954315</c:v>
                </c:pt>
                <c:pt idx="2">
                  <c:v>10.344827586206897</c:v>
                </c:pt>
                <c:pt idx="3">
                  <c:v>4.4247787610619467</c:v>
                </c:pt>
                <c:pt idx="4">
                  <c:v>5.7279236276849641</c:v>
                </c:pt>
                <c:pt idx="5">
                  <c:v>15.517241379310345</c:v>
                </c:pt>
                <c:pt idx="6">
                  <c:v>11.946902654867257</c:v>
                </c:pt>
                <c:pt idx="7">
                  <c:v>11.739130434782609</c:v>
                </c:pt>
                <c:pt idx="8">
                  <c:v>6.2358276643990926</c:v>
                </c:pt>
                <c:pt idx="9">
                  <c:v>2.1992935489868004</c:v>
                </c:pt>
                <c:pt idx="10">
                  <c:v>7.5062552126772308</c:v>
                </c:pt>
                <c:pt idx="11">
                  <c:v>1.8190086402910415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9A-4B5E-BF3A-74AAFB36A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kBTU per Dollar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Heating + Cooling Cost  Efficiency </a:t>
            </a:r>
          </a:p>
          <a:p>
            <a:pPr>
              <a:defRPr/>
            </a:pPr>
            <a:r>
              <a:rPr lang="en-US"/>
              <a:t>'More cooling and heating capacity per dollar'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1605659386916258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kBTU per Dollar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Airflow Vs. ASHRAE Standard </a:t>
            </a:r>
          </a:p>
          <a:p>
            <a:pPr>
              <a:defRPr/>
            </a:pPr>
            <a:r>
              <a:rPr lang="en-US"/>
              <a:t>'Adequate airflow for the capcity of the unit'</a:t>
            </a:r>
          </a:p>
          <a:p>
            <a:pPr>
              <a:defRPr/>
            </a:pPr>
            <a:r>
              <a:rPr lang="en-US"/>
              <a:t>(1 is minimum, Larger is better)</a:t>
            </a:r>
          </a:p>
        </c:rich>
      </c:tx>
      <c:layout>
        <c:manualLayout>
          <c:xMode val="edge"/>
          <c:yMode val="edge"/>
          <c:x val="0.1605659386916258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94B-41C7-BA03-D7699D7936DA}"/>
              </c:ext>
            </c:extLst>
          </c:dPt>
          <c:dPt>
            <c:idx val="6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>
                    <a:lumMod val="75000"/>
                  </a:schemeClr>
                </a:solidFill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rgbClr val="FF0000"/>
              </a:solidFill>
              <a:ln>
                <a:solidFill>
                  <a:schemeClr val="accent1">
                    <a:lumMod val="75000"/>
                  </a:schemeClr>
                </a:solidFill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rgbClr val="FFFF00"/>
              </a:solidFill>
              <a:ln>
                <a:solidFill>
                  <a:schemeClr val="accent1">
                    <a:lumMod val="75000"/>
                  </a:schemeClr>
                </a:solidFill>
              </a:ln>
              <a:effectLst/>
            </c:spPr>
          </c:dPt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Sheet1!$BC$16:$BC$27</c:f>
              <c:numCache>
                <c:formatCode>0%</c:formatCode>
                <c:ptCount val="12"/>
                <c:pt idx="0">
                  <c:v>1.03</c:v>
                </c:pt>
                <c:pt idx="1">
                  <c:v>1.0977777777777777</c:v>
                </c:pt>
                <c:pt idx="2">
                  <c:v>1.568888888888889</c:v>
                </c:pt>
                <c:pt idx="3">
                  <c:v>1.8844444444444444</c:v>
                </c:pt>
                <c:pt idx="4">
                  <c:v>1.3733333333333333</c:v>
                </c:pt>
                <c:pt idx="5">
                  <c:v>0.94814814814814818</c:v>
                </c:pt>
                <c:pt idx="6">
                  <c:v>0.78518518518518521</c:v>
                </c:pt>
                <c:pt idx="7">
                  <c:v>1.04</c:v>
                </c:pt>
                <c:pt idx="8">
                  <c:v>0.69090909090909092</c:v>
                </c:pt>
                <c:pt idx="9">
                  <c:v>1.2950126796280643</c:v>
                </c:pt>
                <c:pt idx="10">
                  <c:v>0.91555555555555557</c:v>
                </c:pt>
                <c:pt idx="11">
                  <c:v>1.8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A4-43C8-A0ED-C7F6309908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CFM vs 300CFM/12kBTU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.0_);_(* \(#,##0.0\);_(* &quot;-&quot;?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Airflow Vs Noise </a:t>
            </a:r>
          </a:p>
          <a:p>
            <a:pPr>
              <a:defRPr/>
            </a:pPr>
            <a:r>
              <a:rPr lang="en-US"/>
              <a:t>'Airflow delivered without noise'</a:t>
            </a:r>
          </a:p>
          <a:p>
            <a:pPr>
              <a:defRPr/>
            </a:pPr>
            <a:r>
              <a:rPr lang="en-US"/>
              <a:t>(Larger is better; more</a:t>
            </a:r>
            <a:r>
              <a:rPr lang="en-US" baseline="0"/>
              <a:t> air with less noise)</a:t>
            </a:r>
            <a:endParaRPr lang="en-US"/>
          </a:p>
        </c:rich>
      </c:tx>
      <c:layout>
        <c:manualLayout>
          <c:xMode val="edge"/>
          <c:yMode val="edge"/>
          <c:x val="0.22345902045263211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Sheet1!$BG$16:$BG$27</c:f>
              <c:numCache>
                <c:formatCode>0.0</c:formatCode>
                <c:ptCount val="12"/>
                <c:pt idx="0">
                  <c:v>3.4333333333333331</c:v>
                </c:pt>
                <c:pt idx="1">
                  <c:v>6.5</c:v>
                </c:pt>
                <c:pt idx="2">
                  <c:v>9.8055555555555554</c:v>
                </c:pt>
                <c:pt idx="3">
                  <c:v>9.4222222222222225</c:v>
                </c:pt>
                <c:pt idx="4">
                  <c:v>10.564102564102564</c:v>
                </c:pt>
                <c:pt idx="5">
                  <c:v>6.3833333333333337</c:v>
                </c:pt>
                <c:pt idx="6">
                  <c:v>5.333333333333333</c:v>
                </c:pt>
                <c:pt idx="7">
                  <c:v>5.3</c:v>
                </c:pt>
                <c:pt idx="8">
                  <c:v>5.9390862944162439</c:v>
                </c:pt>
                <c:pt idx="9">
                  <c:v>4.384615384615385</c:v>
                </c:pt>
                <c:pt idx="10">
                  <c:v>5.15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A6-4AD8-A7F8-BC887AB8E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CFM per dBA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DC Energy Efficiency </a:t>
            </a:r>
          </a:p>
          <a:p>
            <a:pPr>
              <a:defRPr/>
            </a:pPr>
            <a:r>
              <a:rPr lang="en-US"/>
              <a:t>'EER correctd for AC or DC source'</a:t>
            </a:r>
          </a:p>
          <a:p>
            <a:pPr>
              <a:defRPr/>
            </a:pPr>
            <a:r>
              <a:rPr lang="en-US"/>
              <a:t>(Larger is better</a:t>
            </a:r>
            <a:r>
              <a:rPr lang="en-US" baseline="0"/>
              <a:t>)</a:t>
            </a:r>
            <a:endParaRPr lang="en-US"/>
          </a:p>
        </c:rich>
      </c:tx>
      <c:layout>
        <c:manualLayout>
          <c:xMode val="edge"/>
          <c:yMode val="edge"/>
          <c:x val="0.22345902045263211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858642445567768"/>
          <c:y val="0.30296911084312655"/>
          <c:w val="0.82478680730946363"/>
          <c:h val="0.436812560592088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Sheet1!$BI$16:$BI$27</c:f>
              <c:numCache>
                <c:formatCode>General</c:formatCode>
                <c:ptCount val="12"/>
                <c:pt idx="0">
                  <c:v>11.1</c:v>
                </c:pt>
                <c:pt idx="1">
                  <c:v>10.6</c:v>
                </c:pt>
                <c:pt idx="2">
                  <c:v>11.3</c:v>
                </c:pt>
                <c:pt idx="3" formatCode="0.0">
                  <c:v>15.333333333333336</c:v>
                </c:pt>
                <c:pt idx="4">
                  <c:v>12.2</c:v>
                </c:pt>
                <c:pt idx="5">
                  <c:v>8.9</c:v>
                </c:pt>
                <c:pt idx="6">
                  <c:v>8.3000000000000007</c:v>
                </c:pt>
                <c:pt idx="7">
                  <c:v>7.9</c:v>
                </c:pt>
                <c:pt idx="8">
                  <c:v>15</c:v>
                </c:pt>
                <c:pt idx="9">
                  <c:v>9.1</c:v>
                </c:pt>
                <c:pt idx="10">
                  <c:v>7.8</c:v>
                </c:pt>
                <c:pt idx="11">
                  <c:v>12.8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95-4796-81B6-728A61A246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Eff. EER (kBTU/kW)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'Effective' Noise </a:t>
            </a:r>
          </a:p>
          <a:p>
            <a:pPr>
              <a:defRPr/>
            </a:pPr>
            <a:r>
              <a:rPr lang="en-US"/>
              <a:t>'Best airflow AND lowest noise'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22345902045263211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Sheet1!$BE$16:$BE$27</c:f>
              <c:numCache>
                <c:formatCode>_(* #,##0_);_(* \(#,##0\);_(* "-"??_);_(@_)</c:formatCode>
                <c:ptCount val="12"/>
                <c:pt idx="0">
                  <c:v>41.747572815533985</c:v>
                </c:pt>
                <c:pt idx="1">
                  <c:v>65.384615384615387</c:v>
                </c:pt>
                <c:pt idx="2">
                  <c:v>73.229461756373937</c:v>
                </c:pt>
                <c:pt idx="3">
                  <c:v>79.304245283018872</c:v>
                </c:pt>
                <c:pt idx="4">
                  <c:v>71.601941747572823</c:v>
                </c:pt>
                <c:pt idx="5">
                  <c:v>36.71875</c:v>
                </c:pt>
                <c:pt idx="6">
                  <c:v>36.320754716981135</c:v>
                </c:pt>
                <c:pt idx="7">
                  <c:v>43.173076923076927</c:v>
                </c:pt>
                <c:pt idx="8">
                  <c:v>5.9210526315789451</c:v>
                </c:pt>
                <c:pt idx="9">
                  <c:v>53.668407310704964</c:v>
                </c:pt>
                <c:pt idx="10">
                  <c:v>56.310679611650485</c:v>
                </c:pt>
                <c:pt idx="11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5C-44BC-8375-62E7617BAB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Dimensionless Score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Feature Priority </a:t>
            </a:r>
          </a:p>
          <a:p>
            <a:pPr>
              <a:defRPr/>
            </a:pPr>
            <a:r>
              <a:rPr lang="en-US"/>
              <a:t>'Energy Eff. 3x, Cost Eff. 2x, Noise 1x'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1605659386916258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Sheet1!$BL$16:$BL$27</c:f>
              <c:numCache>
                <c:formatCode>General</c:formatCode>
                <c:ptCount val="12"/>
                <c:pt idx="0">
                  <c:v>38</c:v>
                </c:pt>
                <c:pt idx="1">
                  <c:v>31</c:v>
                </c:pt>
                <c:pt idx="2">
                  <c:v>37</c:v>
                </c:pt>
                <c:pt idx="3">
                  <c:v>42</c:v>
                </c:pt>
                <c:pt idx="4">
                  <c:v>33</c:v>
                </c:pt>
                <c:pt idx="5">
                  <c:v>26</c:v>
                </c:pt>
                <c:pt idx="6">
                  <c:v>20</c:v>
                </c:pt>
                <c:pt idx="7">
                  <c:v>18</c:v>
                </c:pt>
                <c:pt idx="8">
                  <c:v>33</c:v>
                </c:pt>
                <c:pt idx="9">
                  <c:v>14</c:v>
                </c:pt>
                <c:pt idx="10">
                  <c:v>11</c:v>
                </c:pt>
                <c:pt idx="1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20-4E0E-BBEC-78B23B97F0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 Score</a:t>
                </a:r>
              </a:p>
            </c:rich>
          </c:tx>
          <c:layout>
            <c:manualLayout>
              <c:xMode val="edge"/>
              <c:yMode val="edge"/>
              <c:x val="8.9286223465490674E-4"/>
              <c:y val="0.3756294877554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b="1"/>
              <a:t>RV HVAC Feature Priority </a:t>
            </a:r>
          </a:p>
          <a:p>
            <a:pPr>
              <a:defRPr/>
            </a:pPr>
            <a:r>
              <a:rPr lang="en-US"/>
              <a:t>'Energy Eff. 1x, Cost Eff. 2x, Noise 3x'</a:t>
            </a:r>
          </a:p>
          <a:p>
            <a:pPr>
              <a:defRPr/>
            </a:pPr>
            <a:r>
              <a:rPr lang="en-US"/>
              <a:t>(Larger is better)</a:t>
            </a:r>
          </a:p>
        </c:rich>
      </c:tx>
      <c:layout>
        <c:manualLayout>
          <c:xMode val="edge"/>
          <c:yMode val="edge"/>
          <c:x val="0.1605659386916258"/>
          <c:y val="4.004004004004004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076868221660973"/>
          <c:y val="0.24290905078306654"/>
          <c:w val="0.82478680730946363"/>
          <c:h val="0.4808566046361321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Sheet1!$AR$16:$AR$27</c:f>
              <c:strCache>
                <c:ptCount val="12"/>
                <c:pt idx="0">
                  <c:v>Amana Win</c:v>
                </c:pt>
                <c:pt idx="1">
                  <c:v>Pioneer M-S</c:v>
                </c:pt>
                <c:pt idx="2">
                  <c:v>LG M-S</c:v>
                </c:pt>
                <c:pt idx="3">
                  <c:v>Gree M-S</c:v>
                </c:pt>
                <c:pt idx="4">
                  <c:v>Hotspot M-S 48V</c:v>
                </c:pt>
                <c:pt idx="5">
                  <c:v>Coleman RV M3+</c:v>
                </c:pt>
                <c:pt idx="6">
                  <c:v>Coleman RV M10</c:v>
                </c:pt>
                <c:pt idx="7">
                  <c:v>RecPro RV 3800</c:v>
                </c:pt>
                <c:pt idx="8">
                  <c:v>RecPro RV 12V</c:v>
                </c:pt>
                <c:pt idx="9">
                  <c:v>Nomadic RV 12V</c:v>
                </c:pt>
                <c:pt idx="10">
                  <c:v>Pioneer Bench</c:v>
                </c:pt>
                <c:pt idx="11">
                  <c:v>CNC HD12L  12V</c:v>
                </c:pt>
              </c:strCache>
            </c:strRef>
          </c:cat>
          <c:val>
            <c:numRef>
              <c:f>Sheet1!$BM$16:$BM$27</c:f>
              <c:numCache>
                <c:formatCode>General</c:formatCode>
                <c:ptCount val="12"/>
                <c:pt idx="0">
                  <c:v>34</c:v>
                </c:pt>
                <c:pt idx="1">
                  <c:v>37</c:v>
                </c:pt>
                <c:pt idx="2">
                  <c:v>43</c:v>
                </c:pt>
                <c:pt idx="3">
                  <c:v>42</c:v>
                </c:pt>
                <c:pt idx="4">
                  <c:v>35</c:v>
                </c:pt>
                <c:pt idx="5">
                  <c:v>26</c:v>
                </c:pt>
                <c:pt idx="6">
                  <c:v>20</c:v>
                </c:pt>
                <c:pt idx="7">
                  <c:v>26</c:v>
                </c:pt>
                <c:pt idx="8">
                  <c:v>15</c:v>
                </c:pt>
                <c:pt idx="9">
                  <c:v>18</c:v>
                </c:pt>
                <c:pt idx="10">
                  <c:v>25</c:v>
                </c:pt>
                <c:pt idx="11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F4-409D-84ED-350EF7419F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8884600"/>
        <c:axId val="358888208"/>
      </c:barChart>
      <c:catAx>
        <c:axId val="358884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8208"/>
        <c:crosses val="autoZero"/>
        <c:auto val="1"/>
        <c:lblAlgn val="ctr"/>
        <c:lblOffset val="100"/>
        <c:noMultiLvlLbl val="0"/>
      </c:catAx>
      <c:valAx>
        <c:axId val="358888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 Score</a:t>
                </a:r>
              </a:p>
            </c:rich>
          </c:tx>
          <c:layout>
            <c:manualLayout>
              <c:xMode val="edge"/>
              <c:yMode val="edge"/>
              <c:x val="8.9286223465490674E-4"/>
              <c:y val="0.3756294877554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_(* #,##0_);_(* \(#,##0\);_(* &quot;-&quot;_);_(@_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88846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42</xdr:col>
      <xdr:colOff>161924</xdr:colOff>
      <xdr:row>27</xdr:row>
      <xdr:rowOff>168088</xdr:rowOff>
    </xdr:from>
    <xdr:to>
      <xdr:col>49</xdr:col>
      <xdr:colOff>44824</xdr:colOff>
      <xdr:row>44</xdr:row>
      <xdr:rowOff>94128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21CEBD5-F35D-667E-CE8B-E790B174A1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42</xdr:col>
      <xdr:colOff>155864</xdr:colOff>
      <xdr:row>46</xdr:row>
      <xdr:rowOff>134470</xdr:rowOff>
    </xdr:from>
    <xdr:to>
      <xdr:col>49</xdr:col>
      <xdr:colOff>11206</xdr:colOff>
      <xdr:row>63</xdr:row>
      <xdr:rowOff>19916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7396E2D-D5DD-41DD-B4B7-EB413C1831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42</xdr:col>
      <xdr:colOff>138545</xdr:colOff>
      <xdr:row>64</xdr:row>
      <xdr:rowOff>78441</xdr:rowOff>
    </xdr:from>
    <xdr:to>
      <xdr:col>48</xdr:col>
      <xdr:colOff>582706</xdr:colOff>
      <xdr:row>81</xdr:row>
      <xdr:rowOff>2598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592A292-01DD-41BD-8B30-F9CE0E1A86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49</xdr:col>
      <xdr:colOff>291353</xdr:colOff>
      <xdr:row>27</xdr:row>
      <xdr:rowOff>128868</xdr:rowOff>
    </xdr:from>
    <xdr:to>
      <xdr:col>57</xdr:col>
      <xdr:colOff>294409</xdr:colOff>
      <xdr:row>44</xdr:row>
      <xdr:rowOff>62193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B37684E-5447-4A2D-9AF5-566E8D2A50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49</xdr:col>
      <xdr:colOff>294409</xdr:colOff>
      <xdr:row>45</xdr:row>
      <xdr:rowOff>179295</xdr:rowOff>
    </xdr:from>
    <xdr:to>
      <xdr:col>57</xdr:col>
      <xdr:colOff>225137</xdr:colOff>
      <xdr:row>62</xdr:row>
      <xdr:rowOff>112620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E972EFDA-C554-481A-9CD5-04C4B73486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64</xdr:col>
      <xdr:colOff>0</xdr:colOff>
      <xdr:row>81</xdr:row>
      <xdr:rowOff>0</xdr:rowOff>
    </xdr:from>
    <xdr:to>
      <xdr:col>72</xdr:col>
      <xdr:colOff>193963</xdr:colOff>
      <xdr:row>97</xdr:row>
      <xdr:rowOff>123825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55A7920C-7C00-4C1E-8B1C-92C79BCA41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60</xdr:col>
      <xdr:colOff>3362</xdr:colOff>
      <xdr:row>27</xdr:row>
      <xdr:rowOff>122144</xdr:rowOff>
    </xdr:from>
    <xdr:to>
      <xdr:col>67</xdr:col>
      <xdr:colOff>298485</xdr:colOff>
      <xdr:row>44</xdr:row>
      <xdr:rowOff>55469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BA1F0FD3-11CD-465C-BFA2-3854D3EDAC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59</xdr:col>
      <xdr:colOff>587799</xdr:colOff>
      <xdr:row>45</xdr:row>
      <xdr:rowOff>174201</xdr:rowOff>
    </xdr:from>
    <xdr:to>
      <xdr:col>67</xdr:col>
      <xdr:colOff>258753</xdr:colOff>
      <xdr:row>62</xdr:row>
      <xdr:rowOff>107526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6F1563B7-7E07-4515-BAB5-776BFF9998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59</xdr:col>
      <xdr:colOff>561312</xdr:colOff>
      <xdr:row>63</xdr:row>
      <xdr:rowOff>93722</xdr:rowOff>
    </xdr:from>
    <xdr:to>
      <xdr:col>67</xdr:col>
      <xdr:colOff>324970</xdr:colOff>
      <xdr:row>80</xdr:row>
      <xdr:rowOff>27047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9FFD64B0-F832-4D33-9938-78AD22DF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49</xdr:col>
      <xdr:colOff>353785</xdr:colOff>
      <xdr:row>64</xdr:row>
      <xdr:rowOff>136071</xdr:rowOff>
    </xdr:from>
    <xdr:to>
      <xdr:col>57</xdr:col>
      <xdr:colOff>284513</xdr:colOff>
      <xdr:row>81</xdr:row>
      <xdr:rowOff>69396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C538876A-9753-4C07-9206-86FE0B5506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68</xdr:col>
      <xdr:colOff>0</xdr:colOff>
      <xdr:row>13</xdr:row>
      <xdr:rowOff>122464</xdr:rowOff>
    </xdr:from>
    <xdr:to>
      <xdr:col>75</xdr:col>
      <xdr:colOff>438485</xdr:colOff>
      <xdr:row>30</xdr:row>
      <xdr:rowOff>178254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71A658E4-CDF2-4912-AB4C-076280BC3D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68</xdr:col>
      <xdr:colOff>0</xdr:colOff>
      <xdr:row>31</xdr:row>
      <xdr:rowOff>0</xdr:rowOff>
    </xdr:from>
    <xdr:to>
      <xdr:col>75</xdr:col>
      <xdr:colOff>438485</xdr:colOff>
      <xdr:row>47</xdr:row>
      <xdr:rowOff>123825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AA3E7F06-D1C8-4747-B5DB-33A850EE5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0.12044</cdr:x>
      <cdr:y>0.48048</cdr:y>
    </cdr:from>
    <cdr:to>
      <cdr:x>0.95987</cdr:x>
      <cdr:y>0.48341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8DAB68A8-8969-899C-701F-55BD3DF8B943}"/>
            </a:ext>
          </a:extLst>
        </cdr:cNvPr>
        <cdr:cNvCxnSpPr/>
      </cdr:nvCxnSpPr>
      <cdr:spPr>
        <a:xfrm xmlns:a="http://schemas.openxmlformats.org/drawingml/2006/main" flipV="1">
          <a:off x="609540" y="1524000"/>
          <a:ext cx="4248210" cy="9292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167AA-6A17-4C93-A7E5-824E65F8B598}">
  <dimension ref="A1:CN45"/>
  <sheetViews>
    <sheetView tabSelected="1" zoomScale="85" zoomScaleNormal="85" workbookViewId="0">
      <pane xSplit="2" ySplit="11" topLeftCell="O12" activePane="bottomRight" state="frozen"/>
      <selection pane="topRight" activeCell="B1" sqref="B1"/>
      <selection pane="bottomLeft" activeCell="A11" sqref="A11"/>
      <selection pane="bottomRight" activeCell="BP23" sqref="BP23"/>
    </sheetView>
  </sheetViews>
  <sheetFormatPr defaultRowHeight="15" x14ac:dyDescent="0.25"/>
  <cols>
    <col min="1" max="1" width="4.7109375" customWidth="1"/>
    <col min="2" max="3" width="29.85546875" customWidth="1"/>
    <col min="19" max="19" width="9.5703125" bestFit="1" customWidth="1"/>
    <col min="20" max="20" width="10.5703125" bestFit="1" customWidth="1"/>
    <col min="21" max="21" width="12.140625" bestFit="1" customWidth="1"/>
    <col min="38" max="38" width="10.5703125" bestFit="1" customWidth="1"/>
    <col min="44" max="44" width="17.85546875" customWidth="1"/>
    <col min="45" max="45" width="9.85546875" customWidth="1"/>
    <col min="46" max="46" width="8" style="73" customWidth="1"/>
    <col min="47" max="47" width="10.85546875" customWidth="1"/>
    <col min="48" max="48" width="5.85546875" style="73" customWidth="1"/>
    <col min="50" max="50" width="6.5703125" customWidth="1"/>
  </cols>
  <sheetData>
    <row r="1" spans="1:92" x14ac:dyDescent="0.25">
      <c r="BH1" s="85" t="s">
        <v>156</v>
      </c>
      <c r="BI1" s="85"/>
      <c r="BJ1" s="85"/>
      <c r="BK1" s="85"/>
      <c r="BL1" s="85"/>
      <c r="BM1" s="85"/>
      <c r="BN1" s="85"/>
    </row>
    <row r="2" spans="1:92" ht="18.75" x14ac:dyDescent="0.3">
      <c r="A2" s="2"/>
      <c r="B2" s="2" t="s">
        <v>79</v>
      </c>
      <c r="C2" s="2"/>
      <c r="D2" s="93" t="s">
        <v>80</v>
      </c>
      <c r="E2" s="94"/>
      <c r="F2" s="95"/>
      <c r="G2" s="105" t="s">
        <v>81</v>
      </c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7"/>
      <c r="V2" s="93" t="s">
        <v>96</v>
      </c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5"/>
      <c r="AK2" s="93" t="s">
        <v>82</v>
      </c>
      <c r="AL2" s="94"/>
      <c r="AM2" s="94"/>
      <c r="AN2" s="94"/>
      <c r="AO2" s="94"/>
      <c r="AP2" s="95"/>
      <c r="BH2" s="81"/>
      <c r="BI2" s="73"/>
      <c r="BJ2" s="73"/>
      <c r="BK2" s="73"/>
      <c r="BL2" s="73"/>
    </row>
    <row r="3" spans="1:92" x14ac:dyDescent="0.25">
      <c r="A3" s="2"/>
      <c r="B3" s="2" t="s">
        <v>70</v>
      </c>
      <c r="C3" s="2"/>
      <c r="D3" s="82" t="s">
        <v>71</v>
      </c>
      <c r="E3" s="82"/>
      <c r="F3" s="82"/>
      <c r="G3" s="83" t="s">
        <v>76</v>
      </c>
      <c r="H3" s="86"/>
      <c r="I3" s="86"/>
      <c r="J3" s="84"/>
      <c r="K3" s="83" t="s">
        <v>89</v>
      </c>
      <c r="L3" s="86"/>
      <c r="M3" s="86"/>
      <c r="N3" s="84"/>
      <c r="O3" s="83" t="s">
        <v>163</v>
      </c>
      <c r="P3" s="86"/>
      <c r="Q3" s="86"/>
      <c r="R3" s="84"/>
      <c r="S3" s="82" t="s">
        <v>2</v>
      </c>
      <c r="T3" s="82"/>
      <c r="U3" s="82"/>
      <c r="V3" s="82" t="s">
        <v>94</v>
      </c>
      <c r="W3" s="82"/>
      <c r="X3" s="82"/>
      <c r="Y3" s="82" t="s">
        <v>94</v>
      </c>
      <c r="Z3" s="82"/>
      <c r="AA3" s="82"/>
      <c r="AB3" s="108" t="s">
        <v>106</v>
      </c>
      <c r="AC3" s="109"/>
      <c r="AD3" s="110"/>
      <c r="AE3" s="82" t="s">
        <v>106</v>
      </c>
      <c r="AF3" s="82"/>
      <c r="AG3" s="82"/>
      <c r="AH3" s="82" t="s">
        <v>100</v>
      </c>
      <c r="AI3" s="82"/>
      <c r="AJ3" s="82"/>
      <c r="AK3" s="82" t="s">
        <v>0</v>
      </c>
      <c r="AL3" s="82"/>
      <c r="AM3" s="82"/>
      <c r="AN3" s="83" t="s">
        <v>1</v>
      </c>
      <c r="AO3" s="86"/>
      <c r="AP3" s="84"/>
      <c r="BH3" s="81" t="s">
        <v>162</v>
      </c>
      <c r="BI3" s="73"/>
      <c r="BJ3" s="73"/>
      <c r="BK3" s="73"/>
      <c r="BL3" s="73"/>
      <c r="CL3" s="82"/>
      <c r="CM3" s="82"/>
      <c r="CN3" s="82"/>
    </row>
    <row r="4" spans="1:92" s="1" customFormat="1" x14ac:dyDescent="0.25">
      <c r="A4" s="3"/>
      <c r="B4" s="3" t="s">
        <v>32</v>
      </c>
      <c r="C4" s="3" t="s">
        <v>114</v>
      </c>
      <c r="D4" s="5"/>
      <c r="E4" s="19">
        <v>270</v>
      </c>
      <c r="F4" s="5"/>
      <c r="G4" s="5"/>
      <c r="H4" s="19">
        <v>788</v>
      </c>
      <c r="I4" s="5"/>
      <c r="J4" s="5"/>
      <c r="K4" s="5"/>
      <c r="L4" s="19">
        <v>870</v>
      </c>
      <c r="M4" s="5"/>
      <c r="N4" s="5"/>
      <c r="O4" s="5"/>
      <c r="P4" s="5">
        <v>2034</v>
      </c>
      <c r="Q4" s="5"/>
      <c r="R4" s="5"/>
      <c r="S4" s="3"/>
      <c r="T4" s="4">
        <v>2095</v>
      </c>
      <c r="U4" s="4"/>
      <c r="V4" s="5"/>
      <c r="W4" s="19">
        <v>870</v>
      </c>
      <c r="X4" s="5"/>
      <c r="Y4" s="5"/>
      <c r="Z4" s="19">
        <v>1130</v>
      </c>
      <c r="AA4" s="5"/>
      <c r="AB4" s="5"/>
      <c r="AC4" s="19">
        <v>1150</v>
      </c>
      <c r="AD4" s="5"/>
      <c r="AE4" s="5"/>
      <c r="AF4" s="19">
        <v>2646</v>
      </c>
      <c r="AG4" s="5"/>
      <c r="AH4" s="5"/>
      <c r="AI4" s="19">
        <v>5379</v>
      </c>
      <c r="AJ4" s="5"/>
      <c r="AK4" s="5"/>
      <c r="AL4" s="5">
        <v>1199</v>
      </c>
      <c r="AM4" s="5"/>
      <c r="AN4" s="5"/>
      <c r="AO4" s="19">
        <v>4398</v>
      </c>
      <c r="AP4" s="5"/>
      <c r="AT4" s="73"/>
      <c r="BH4" s="73" t="s">
        <v>161</v>
      </c>
      <c r="BI4" s="73"/>
      <c r="BJ4" s="73"/>
      <c r="BK4" s="73"/>
      <c r="BL4" s="73">
        <v>2</v>
      </c>
      <c r="BM4" s="73">
        <v>2</v>
      </c>
    </row>
    <row r="5" spans="1:92" x14ac:dyDescent="0.25">
      <c r="A5" s="2"/>
      <c r="B5" s="2" t="s">
        <v>48</v>
      </c>
      <c r="C5" s="2"/>
      <c r="D5" s="82" t="s">
        <v>75</v>
      </c>
      <c r="E5" s="82"/>
      <c r="F5" s="82"/>
      <c r="G5" s="102" t="s">
        <v>31</v>
      </c>
      <c r="H5" s="103"/>
      <c r="I5" s="103"/>
      <c r="J5" s="104"/>
      <c r="K5" s="83" t="s">
        <v>90</v>
      </c>
      <c r="L5" s="86"/>
      <c r="M5" s="86"/>
      <c r="N5" s="84"/>
      <c r="O5" s="83" t="s">
        <v>90</v>
      </c>
      <c r="P5" s="86"/>
      <c r="Q5" s="86"/>
      <c r="R5" s="84"/>
      <c r="S5" s="114" t="s">
        <v>31</v>
      </c>
      <c r="T5" s="114"/>
      <c r="U5" s="114"/>
      <c r="V5" s="82" t="s">
        <v>97</v>
      </c>
      <c r="W5" s="82"/>
      <c r="X5" s="82"/>
      <c r="Y5" s="82" t="s">
        <v>97</v>
      </c>
      <c r="Z5" s="82"/>
      <c r="AA5" s="82"/>
      <c r="AB5" s="83" t="s">
        <v>108</v>
      </c>
      <c r="AC5" s="86"/>
      <c r="AD5" s="84"/>
      <c r="AE5" s="82" t="s">
        <v>101</v>
      </c>
      <c r="AF5" s="82"/>
      <c r="AG5" s="82"/>
      <c r="AH5" s="82" t="s">
        <v>101</v>
      </c>
      <c r="AI5" s="82"/>
      <c r="AJ5" s="82"/>
      <c r="AK5" s="82" t="s">
        <v>120</v>
      </c>
      <c r="AL5" s="82"/>
      <c r="AM5" s="82"/>
      <c r="AN5" s="83" t="s">
        <v>119</v>
      </c>
      <c r="AO5" s="86"/>
      <c r="AP5" s="84"/>
      <c r="BH5" s="81" t="s">
        <v>155</v>
      </c>
      <c r="BI5" s="73"/>
      <c r="BJ5" s="73"/>
      <c r="BK5" s="73"/>
      <c r="BL5" s="73">
        <v>1</v>
      </c>
      <c r="BM5" s="73">
        <v>3</v>
      </c>
    </row>
    <row r="6" spans="1:92" x14ac:dyDescent="0.25">
      <c r="A6" s="2"/>
      <c r="B6" s="2" t="s">
        <v>115</v>
      </c>
      <c r="C6" s="2"/>
      <c r="D6" s="82">
        <v>8000</v>
      </c>
      <c r="E6" s="82"/>
      <c r="F6" s="82"/>
      <c r="G6" s="83" t="s">
        <v>77</v>
      </c>
      <c r="H6" s="86"/>
      <c r="I6" s="86"/>
      <c r="J6" s="84"/>
      <c r="K6" s="83" t="s">
        <v>91</v>
      </c>
      <c r="L6" s="86"/>
      <c r="M6" s="86"/>
      <c r="N6" s="84"/>
      <c r="O6" s="83" t="s">
        <v>164</v>
      </c>
      <c r="P6" s="86"/>
      <c r="Q6" s="86"/>
      <c r="R6" s="84"/>
      <c r="S6" s="82" t="s">
        <v>25</v>
      </c>
      <c r="T6" s="82"/>
      <c r="U6" s="82"/>
      <c r="V6" s="82" t="s">
        <v>95</v>
      </c>
      <c r="W6" s="82"/>
      <c r="X6" s="82"/>
      <c r="Y6" s="82" t="s">
        <v>98</v>
      </c>
      <c r="Z6" s="82"/>
      <c r="AA6" s="82"/>
      <c r="AB6" s="83" t="s">
        <v>109</v>
      </c>
      <c r="AC6" s="86"/>
      <c r="AD6" s="84"/>
      <c r="AE6" s="82" t="s">
        <v>107</v>
      </c>
      <c r="AF6" s="82"/>
      <c r="AG6" s="82"/>
      <c r="AH6" s="82">
        <v>3000</v>
      </c>
      <c r="AI6" s="82"/>
      <c r="AJ6" s="82"/>
      <c r="AK6" s="82" t="s">
        <v>29</v>
      </c>
      <c r="AL6" s="82"/>
      <c r="AM6" s="82"/>
      <c r="AN6" s="83" t="s">
        <v>33</v>
      </c>
      <c r="AO6" s="86"/>
      <c r="AP6" s="84"/>
      <c r="BH6" s="73" t="s">
        <v>157</v>
      </c>
      <c r="BI6" s="73"/>
      <c r="BJ6" s="73"/>
      <c r="BK6" s="73"/>
      <c r="BL6" s="73">
        <v>3</v>
      </c>
      <c r="BM6" s="73">
        <v>1</v>
      </c>
    </row>
    <row r="7" spans="1:92" x14ac:dyDescent="0.25">
      <c r="A7" s="2"/>
      <c r="B7" s="2" t="s">
        <v>19</v>
      </c>
      <c r="C7" s="2" t="s">
        <v>9</v>
      </c>
      <c r="D7" s="82">
        <v>8</v>
      </c>
      <c r="E7" s="82"/>
      <c r="F7" s="82"/>
      <c r="G7" s="83">
        <v>9</v>
      </c>
      <c r="H7" s="86"/>
      <c r="I7" s="86"/>
      <c r="J7" s="84"/>
      <c r="K7" s="83">
        <v>9</v>
      </c>
      <c r="L7" s="86"/>
      <c r="M7" s="86"/>
      <c r="N7" s="84"/>
      <c r="O7" s="83">
        <v>9</v>
      </c>
      <c r="P7" s="86"/>
      <c r="Q7" s="86"/>
      <c r="R7" s="84"/>
      <c r="S7" s="114">
        <v>12</v>
      </c>
      <c r="T7" s="82"/>
      <c r="U7" s="82"/>
      <c r="V7" s="82">
        <v>13.5</v>
      </c>
      <c r="W7" s="82"/>
      <c r="X7" s="82"/>
      <c r="Y7" s="82">
        <v>13.5</v>
      </c>
      <c r="Z7" s="82"/>
      <c r="AA7" s="82"/>
      <c r="AB7" s="83">
        <v>13.5</v>
      </c>
      <c r="AC7" s="86"/>
      <c r="AD7" s="84"/>
      <c r="AE7" s="121">
        <v>16.5</v>
      </c>
      <c r="AF7" s="82"/>
      <c r="AG7" s="82"/>
      <c r="AH7" s="82">
        <v>11.83</v>
      </c>
      <c r="AI7" s="82"/>
      <c r="AJ7" s="82"/>
      <c r="AK7" s="82">
        <v>9</v>
      </c>
      <c r="AL7" s="82"/>
      <c r="AM7" s="82"/>
      <c r="AN7" s="83">
        <v>8</v>
      </c>
      <c r="AO7" s="86"/>
      <c r="AP7" s="84"/>
      <c r="BM7" s="73"/>
    </row>
    <row r="8" spans="1:92" x14ac:dyDescent="0.25">
      <c r="A8" s="2"/>
      <c r="B8" s="2" t="s">
        <v>30</v>
      </c>
      <c r="C8" s="2"/>
      <c r="D8" s="82" t="s">
        <v>123</v>
      </c>
      <c r="E8" s="82"/>
      <c r="F8" s="82"/>
      <c r="G8" s="83" t="s">
        <v>128</v>
      </c>
      <c r="H8" s="86"/>
      <c r="I8" s="86"/>
      <c r="J8" s="84"/>
      <c r="K8" s="83" t="s">
        <v>128</v>
      </c>
      <c r="L8" s="86"/>
      <c r="M8" s="86"/>
      <c r="N8" s="84"/>
      <c r="O8" s="83" t="s">
        <v>167</v>
      </c>
      <c r="P8" s="86"/>
      <c r="Q8" s="86"/>
      <c r="R8" s="84"/>
      <c r="S8" s="82" t="s">
        <v>127</v>
      </c>
      <c r="T8" s="82"/>
      <c r="U8" s="82"/>
      <c r="V8" s="82" t="s">
        <v>126</v>
      </c>
      <c r="W8" s="82"/>
      <c r="X8" s="82"/>
      <c r="Y8" s="82" t="s">
        <v>125</v>
      </c>
      <c r="Z8" s="82"/>
      <c r="AA8" s="82"/>
      <c r="AB8" s="83" t="s">
        <v>124</v>
      </c>
      <c r="AC8" s="86"/>
      <c r="AD8" s="84"/>
      <c r="AE8" s="82" t="s">
        <v>121</v>
      </c>
      <c r="AF8" s="82"/>
      <c r="AG8" s="82"/>
      <c r="AH8" s="82" t="s">
        <v>102</v>
      </c>
      <c r="AI8" s="82"/>
      <c r="AJ8" s="82"/>
      <c r="AK8" s="82" t="s">
        <v>129</v>
      </c>
      <c r="AL8" s="82"/>
      <c r="AM8" s="82"/>
      <c r="AN8" s="83" t="s">
        <v>122</v>
      </c>
      <c r="AO8" s="86"/>
      <c r="AP8" s="84"/>
    </row>
    <row r="9" spans="1:92" x14ac:dyDescent="0.25">
      <c r="A9" s="2"/>
      <c r="B9" s="2" t="s">
        <v>116</v>
      </c>
      <c r="C9" s="2"/>
      <c r="D9" s="82" t="s">
        <v>87</v>
      </c>
      <c r="E9" s="82"/>
      <c r="F9" s="82"/>
      <c r="G9" s="82" t="s">
        <v>84</v>
      </c>
      <c r="H9" s="82"/>
      <c r="I9" s="82"/>
      <c r="J9" s="6"/>
      <c r="K9" s="83" t="s">
        <v>84</v>
      </c>
      <c r="L9" s="86"/>
      <c r="M9" s="86"/>
      <c r="N9" s="84"/>
      <c r="O9" s="83" t="s">
        <v>84</v>
      </c>
      <c r="P9" s="86"/>
      <c r="Q9" s="86"/>
      <c r="R9" s="84"/>
      <c r="S9" s="82" t="s">
        <v>84</v>
      </c>
      <c r="T9" s="82"/>
      <c r="U9" s="82"/>
      <c r="V9" s="82" t="s">
        <v>87</v>
      </c>
      <c r="W9" s="82"/>
      <c r="X9" s="82"/>
      <c r="Y9" s="82" t="s">
        <v>87</v>
      </c>
      <c r="Z9" s="82"/>
      <c r="AA9" s="82"/>
      <c r="AB9" s="83" t="s">
        <v>110</v>
      </c>
      <c r="AC9" s="86"/>
      <c r="AD9" s="84"/>
      <c r="AE9" s="82" t="s">
        <v>103</v>
      </c>
      <c r="AF9" s="82"/>
      <c r="AG9" s="82"/>
      <c r="AH9" s="82" t="s">
        <v>103</v>
      </c>
      <c r="AI9" s="82"/>
      <c r="AJ9" s="82"/>
      <c r="AK9" s="82" t="s">
        <v>85</v>
      </c>
      <c r="AL9" s="82"/>
      <c r="AM9" s="82"/>
      <c r="AN9" s="83" t="s">
        <v>86</v>
      </c>
      <c r="AO9" s="86"/>
      <c r="AP9" s="84"/>
    </row>
    <row r="10" spans="1:92" x14ac:dyDescent="0.25">
      <c r="A10" s="2"/>
      <c r="B10" s="2" t="s">
        <v>117</v>
      </c>
      <c r="C10" s="2"/>
      <c r="D10" s="82" t="s">
        <v>78</v>
      </c>
      <c r="E10" s="82"/>
      <c r="F10" s="82"/>
      <c r="G10" s="82" t="s">
        <v>78</v>
      </c>
      <c r="H10" s="82"/>
      <c r="I10" s="82"/>
      <c r="J10" s="6"/>
      <c r="K10" s="83" t="s">
        <v>78</v>
      </c>
      <c r="L10" s="86"/>
      <c r="M10" s="86"/>
      <c r="N10" s="84"/>
      <c r="O10" s="83" t="s">
        <v>165</v>
      </c>
      <c r="P10" s="86"/>
      <c r="Q10" s="86"/>
      <c r="R10" s="84"/>
      <c r="S10" s="82" t="s">
        <v>10</v>
      </c>
      <c r="T10" s="82"/>
      <c r="U10" s="82"/>
      <c r="V10" s="82" t="s">
        <v>78</v>
      </c>
      <c r="W10" s="82"/>
      <c r="X10" s="82"/>
      <c r="Y10" s="82" t="s">
        <v>78</v>
      </c>
      <c r="Z10" s="82"/>
      <c r="AA10" s="82"/>
      <c r="AB10" s="83" t="s">
        <v>111</v>
      </c>
      <c r="AC10" s="86"/>
      <c r="AD10" s="84"/>
      <c r="AE10" s="82" t="s">
        <v>104</v>
      </c>
      <c r="AF10" s="82"/>
      <c r="AG10" s="82"/>
      <c r="AH10" s="82" t="s">
        <v>104</v>
      </c>
      <c r="AI10" s="82"/>
      <c r="AJ10" s="82"/>
      <c r="AK10" s="82" t="s">
        <v>72</v>
      </c>
      <c r="AL10" s="82"/>
      <c r="AM10" s="82"/>
      <c r="AN10" s="83" t="s">
        <v>34</v>
      </c>
      <c r="AO10" s="86"/>
      <c r="AP10" s="84"/>
    </row>
    <row r="11" spans="1:92" ht="15.75" thickBot="1" x14ac:dyDescent="0.3">
      <c r="A11" s="20"/>
      <c r="B11" s="20"/>
      <c r="C11" s="20"/>
      <c r="D11" s="21" t="s">
        <v>11</v>
      </c>
      <c r="E11" s="21" t="s">
        <v>12</v>
      </c>
      <c r="F11" s="21" t="s">
        <v>13</v>
      </c>
      <c r="G11" s="21" t="s">
        <v>11</v>
      </c>
      <c r="H11" s="21" t="s">
        <v>12</v>
      </c>
      <c r="I11" s="21" t="s">
        <v>13</v>
      </c>
      <c r="J11" s="21" t="s">
        <v>83</v>
      </c>
      <c r="K11" s="21" t="s">
        <v>11</v>
      </c>
      <c r="L11" s="21" t="s">
        <v>12</v>
      </c>
      <c r="M11" s="21" t="s">
        <v>13</v>
      </c>
      <c r="N11" s="21" t="s">
        <v>92</v>
      </c>
      <c r="O11" s="21" t="s">
        <v>11</v>
      </c>
      <c r="P11" s="21" t="s">
        <v>12</v>
      </c>
      <c r="Q11" s="21" t="s">
        <v>13</v>
      </c>
      <c r="R11" s="21" t="s">
        <v>83</v>
      </c>
      <c r="S11" s="21" t="s">
        <v>11</v>
      </c>
      <c r="T11" s="21" t="s">
        <v>12</v>
      </c>
      <c r="U11" s="21" t="s">
        <v>13</v>
      </c>
      <c r="V11" s="21" t="s">
        <v>11</v>
      </c>
      <c r="W11" s="21" t="s">
        <v>12</v>
      </c>
      <c r="X11" s="21" t="s">
        <v>13</v>
      </c>
      <c r="Y11" s="21" t="s">
        <v>11</v>
      </c>
      <c r="Z11" s="21" t="s">
        <v>12</v>
      </c>
      <c r="AA11" s="21" t="s">
        <v>13</v>
      </c>
      <c r="AB11" s="21" t="s">
        <v>11</v>
      </c>
      <c r="AC11" s="21" t="s">
        <v>12</v>
      </c>
      <c r="AD11" s="21" t="s">
        <v>13</v>
      </c>
      <c r="AE11" s="21" t="s">
        <v>11</v>
      </c>
      <c r="AF11" s="21" t="s">
        <v>12</v>
      </c>
      <c r="AG11" s="21" t="s">
        <v>13</v>
      </c>
      <c r="AH11" s="21" t="s">
        <v>11</v>
      </c>
      <c r="AI11" s="21" t="s">
        <v>12</v>
      </c>
      <c r="AJ11" s="21" t="s">
        <v>13</v>
      </c>
      <c r="AK11" s="21" t="s">
        <v>11</v>
      </c>
      <c r="AL11" s="21" t="s">
        <v>12</v>
      </c>
      <c r="AM11" s="21" t="s">
        <v>13</v>
      </c>
      <c r="AN11" s="21" t="s">
        <v>11</v>
      </c>
      <c r="AO11" s="21" t="s">
        <v>12</v>
      </c>
      <c r="AP11" s="21" t="s">
        <v>13</v>
      </c>
      <c r="AU11" s="60"/>
      <c r="AV11" s="74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</row>
    <row r="12" spans="1:92" x14ac:dyDescent="0.25">
      <c r="A12" s="115"/>
      <c r="B12" s="2" t="s">
        <v>51</v>
      </c>
      <c r="C12" s="2" t="s">
        <v>9</v>
      </c>
      <c r="D12" s="8"/>
      <c r="E12" s="8"/>
      <c r="F12" s="17">
        <v>8</v>
      </c>
      <c r="G12" s="23">
        <v>5.8</v>
      </c>
      <c r="H12" s="2"/>
      <c r="I12" s="23">
        <v>9</v>
      </c>
      <c r="J12" s="23">
        <v>10.3</v>
      </c>
      <c r="K12" s="17">
        <v>3.07</v>
      </c>
      <c r="L12" s="17"/>
      <c r="M12" s="17">
        <v>9</v>
      </c>
      <c r="N12" s="17">
        <v>10.33</v>
      </c>
      <c r="O12" s="17">
        <v>1.5</v>
      </c>
      <c r="P12" s="17"/>
      <c r="Q12" s="17">
        <v>9</v>
      </c>
      <c r="R12" s="17">
        <v>13</v>
      </c>
      <c r="S12" s="17">
        <f>U12*0.3</f>
        <v>3.5999999999999996</v>
      </c>
      <c r="T12" s="18"/>
      <c r="U12" s="6">
        <v>12</v>
      </c>
      <c r="V12" s="8"/>
      <c r="W12" s="8"/>
      <c r="X12" s="17">
        <v>13.5</v>
      </c>
      <c r="Y12" s="17"/>
      <c r="Z12" s="17"/>
      <c r="AA12" s="17">
        <v>13.5</v>
      </c>
      <c r="AB12" s="8"/>
      <c r="AC12" s="8"/>
      <c r="AD12" s="45">
        <v>13.5</v>
      </c>
      <c r="AE12" s="17"/>
      <c r="AF12" s="17"/>
      <c r="AG12" s="17">
        <v>16.5</v>
      </c>
      <c r="AH12" s="17"/>
      <c r="AI12" s="17"/>
      <c r="AJ12" s="17">
        <v>11.83</v>
      </c>
      <c r="AK12" s="8"/>
      <c r="AL12" s="8"/>
      <c r="AM12" s="17">
        <v>9</v>
      </c>
      <c r="AN12" s="8"/>
      <c r="AO12" s="8"/>
      <c r="AP12" s="17">
        <v>8</v>
      </c>
      <c r="AU12" s="60"/>
      <c r="AV12" s="74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</row>
    <row r="13" spans="1:92" x14ac:dyDescent="0.25">
      <c r="A13" s="115"/>
      <c r="B13" s="2" t="s">
        <v>50</v>
      </c>
      <c r="C13" s="2" t="s">
        <v>20</v>
      </c>
      <c r="D13" s="8"/>
      <c r="E13" s="8"/>
      <c r="F13" s="6">
        <v>661</v>
      </c>
      <c r="G13" s="6">
        <v>292</v>
      </c>
      <c r="H13" s="2"/>
      <c r="I13" s="6">
        <v>782</v>
      </c>
      <c r="J13" s="6">
        <v>1087</v>
      </c>
      <c r="K13" s="17"/>
      <c r="L13" s="17"/>
      <c r="M13" s="17">
        <v>732</v>
      </c>
      <c r="N13" s="17"/>
      <c r="O13">
        <v>50</v>
      </c>
      <c r="P13" s="17"/>
      <c r="Q13" s="17">
        <v>540</v>
      </c>
      <c r="R13" s="17">
        <v>1400</v>
      </c>
      <c r="S13" s="17">
        <f>U13*0.3</f>
        <v>294</v>
      </c>
      <c r="T13" s="17">
        <v>560</v>
      </c>
      <c r="U13" s="6">
        <v>980</v>
      </c>
      <c r="V13" s="6"/>
      <c r="W13" s="6"/>
      <c r="X13" s="6">
        <v>1400</v>
      </c>
      <c r="Y13" s="6">
        <v>1216</v>
      </c>
      <c r="Z13" s="6"/>
      <c r="AA13" s="6">
        <v>1500</v>
      </c>
      <c r="AB13" s="8"/>
      <c r="AC13" s="8"/>
      <c r="AD13" s="25">
        <v>1610</v>
      </c>
      <c r="AE13" s="17"/>
      <c r="AF13" s="17"/>
      <c r="AG13" s="17">
        <v>1100</v>
      </c>
      <c r="AH13" s="6">
        <v>696</v>
      </c>
      <c r="AI13" s="6"/>
      <c r="AJ13" s="6">
        <v>1200</v>
      </c>
      <c r="AK13" s="8"/>
      <c r="AL13" s="8"/>
      <c r="AM13" s="6">
        <v>995</v>
      </c>
      <c r="AN13" s="8"/>
      <c r="AO13" s="8"/>
      <c r="AP13" s="57">
        <v>627</v>
      </c>
      <c r="AS13" s="2" t="s">
        <v>130</v>
      </c>
      <c r="AT13" s="77"/>
      <c r="AU13" s="82" t="s">
        <v>148</v>
      </c>
      <c r="AV13" s="82"/>
      <c r="AW13" s="82" t="s">
        <v>131</v>
      </c>
      <c r="AX13" s="82"/>
      <c r="AY13" s="82" t="s">
        <v>149</v>
      </c>
      <c r="AZ13" s="82"/>
      <c r="BA13" s="82" t="s">
        <v>65</v>
      </c>
      <c r="BB13" s="82"/>
      <c r="BC13" s="82" t="s">
        <v>150</v>
      </c>
      <c r="BD13" s="82"/>
      <c r="BE13" s="83" t="s">
        <v>160</v>
      </c>
      <c r="BF13" s="84"/>
      <c r="BG13" s="2" t="s">
        <v>158</v>
      </c>
      <c r="BH13" s="2"/>
      <c r="BI13" s="82" t="s">
        <v>154</v>
      </c>
      <c r="BJ13" s="82"/>
      <c r="BK13" s="60" t="s">
        <v>152</v>
      </c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</row>
    <row r="14" spans="1:92" x14ac:dyDescent="0.25">
      <c r="A14" s="115"/>
      <c r="B14" s="2" t="s">
        <v>53</v>
      </c>
      <c r="C14" s="2" t="s">
        <v>9</v>
      </c>
      <c r="D14" s="8"/>
      <c r="E14" s="8"/>
      <c r="F14" s="8"/>
      <c r="H14" s="18"/>
      <c r="I14" s="17">
        <v>19.5</v>
      </c>
      <c r="J14" s="17"/>
      <c r="K14" s="17"/>
      <c r="L14" s="17"/>
      <c r="M14" s="17">
        <v>20</v>
      </c>
      <c r="N14" s="17"/>
      <c r="O14" s="17"/>
      <c r="P14" s="17"/>
      <c r="Q14" s="17">
        <v>38</v>
      </c>
      <c r="S14" s="6"/>
      <c r="T14" s="2"/>
      <c r="U14" s="6">
        <v>19.3</v>
      </c>
      <c r="V14" s="8"/>
      <c r="W14" s="8"/>
      <c r="X14" s="8"/>
      <c r="Y14" s="8"/>
      <c r="Z14" s="8"/>
      <c r="AA14" s="8"/>
      <c r="AB14" s="8"/>
      <c r="AC14" s="8"/>
      <c r="AD14" s="24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S14" s="2" t="s">
        <v>143</v>
      </c>
      <c r="AT14" s="77" t="s">
        <v>145</v>
      </c>
      <c r="AU14" s="2" t="s">
        <v>46</v>
      </c>
      <c r="AV14" s="77" t="s">
        <v>145</v>
      </c>
      <c r="AW14" s="78" t="s">
        <v>146</v>
      </c>
      <c r="AX14" s="18" t="s">
        <v>145</v>
      </c>
      <c r="AY14" s="18" t="s">
        <v>147</v>
      </c>
      <c r="AZ14" s="18" t="s">
        <v>145</v>
      </c>
      <c r="BA14" s="18" t="s">
        <v>147</v>
      </c>
      <c r="BB14" s="2" t="s">
        <v>145</v>
      </c>
      <c r="BC14" s="18" t="s">
        <v>151</v>
      </c>
      <c r="BD14" s="18" t="s">
        <v>145</v>
      </c>
      <c r="BE14" s="80" t="s">
        <v>159</v>
      </c>
      <c r="BF14" s="18" t="s">
        <v>145</v>
      </c>
      <c r="BG14" s="18" t="s">
        <v>68</v>
      </c>
      <c r="BH14" s="18" t="s">
        <v>145</v>
      </c>
      <c r="BI14" s="18" t="s">
        <v>55</v>
      </c>
      <c r="BJ14" s="18" t="s">
        <v>145</v>
      </c>
      <c r="BK14" s="69" t="s">
        <v>144</v>
      </c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</row>
    <row r="15" spans="1:92" ht="15" customHeight="1" x14ac:dyDescent="0.25">
      <c r="A15" s="115"/>
      <c r="B15" s="2" t="s">
        <v>54</v>
      </c>
      <c r="C15" s="2" t="s">
        <v>9</v>
      </c>
      <c r="D15" s="8"/>
      <c r="E15" s="8"/>
      <c r="F15" s="8"/>
      <c r="G15" s="17"/>
      <c r="H15" s="17"/>
      <c r="I15" s="17"/>
      <c r="J15" s="17"/>
      <c r="K15" s="17"/>
      <c r="L15" s="17"/>
      <c r="M15" s="17"/>
      <c r="N15" s="17"/>
      <c r="O15" s="17"/>
      <c r="P15" s="17"/>
      <c r="R15" s="17"/>
      <c r="S15" s="6"/>
      <c r="T15" s="2"/>
      <c r="U15" s="6">
        <v>5.66</v>
      </c>
      <c r="V15" s="8"/>
      <c r="W15" s="8"/>
      <c r="X15" s="8"/>
      <c r="Y15" s="8"/>
      <c r="Z15" s="8"/>
      <c r="AA15" s="8"/>
      <c r="AB15" s="8"/>
      <c r="AC15" s="8"/>
      <c r="AD15" s="24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U15" s="60"/>
      <c r="AV15" s="74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</row>
    <row r="16" spans="1:92" x14ac:dyDescent="0.25">
      <c r="A16" s="115"/>
      <c r="B16" s="2" t="s">
        <v>55</v>
      </c>
      <c r="C16" s="2"/>
      <c r="D16" s="6"/>
      <c r="E16" s="6"/>
      <c r="F16" s="9">
        <f>D7*1000/F13</f>
        <v>12.10287443267776</v>
      </c>
      <c r="G16" s="51">
        <f>G12*1000/G13</f>
        <v>19.863013698630137</v>
      </c>
      <c r="H16" s="6"/>
      <c r="I16" s="51">
        <f>I12*1000/I13</f>
        <v>11.508951406649617</v>
      </c>
      <c r="J16" s="51">
        <f>J12*1000/J13</f>
        <v>9.475620975160993</v>
      </c>
      <c r="K16" s="6"/>
      <c r="L16" s="6"/>
      <c r="M16" s="13">
        <f>K7*1000/M13</f>
        <v>12.295081967213115</v>
      </c>
      <c r="N16" s="13"/>
      <c r="O16" s="68"/>
      <c r="P16" s="68"/>
      <c r="Q16" s="68">
        <f>O7*1000/Q13</f>
        <v>16.666666666666668</v>
      </c>
      <c r="R16" s="68"/>
      <c r="S16" s="6"/>
      <c r="T16" s="2"/>
      <c r="U16" s="9">
        <f>S7*1000/U13</f>
        <v>12.244897959183673</v>
      </c>
      <c r="V16" s="8"/>
      <c r="W16" s="8"/>
      <c r="X16" s="13">
        <f>V7*1000/X13</f>
        <v>9.6428571428571423</v>
      </c>
      <c r="Y16" s="6"/>
      <c r="Z16" s="8"/>
      <c r="AA16" s="13">
        <f>Y7*1000/AA13</f>
        <v>9</v>
      </c>
      <c r="AB16" s="8"/>
      <c r="AC16" s="8"/>
      <c r="AD16" s="26">
        <v>8.57</v>
      </c>
      <c r="AE16" s="8"/>
      <c r="AF16" s="8"/>
      <c r="AG16" s="26">
        <f>AG12*1000/AG13</f>
        <v>15</v>
      </c>
      <c r="AH16" s="6"/>
      <c r="AI16" s="8"/>
      <c r="AJ16" s="13">
        <f>AH7*1000/AJ13</f>
        <v>9.8583333333333325</v>
      </c>
      <c r="AK16" s="6"/>
      <c r="AL16" s="2"/>
      <c r="AM16" s="6">
        <v>8.5</v>
      </c>
      <c r="AN16" s="57"/>
      <c r="AO16" s="57"/>
      <c r="AP16" s="58">
        <f>AN7*1000/AP13</f>
        <v>12.759170653907496</v>
      </c>
      <c r="AQ16">
        <v>1</v>
      </c>
      <c r="AR16" s="2" t="s">
        <v>141</v>
      </c>
      <c r="AS16" s="50">
        <v>3.2871552695781192</v>
      </c>
      <c r="AT16" s="75">
        <f>_xlfn.RANK.EQ(AS16,AS$16:AS$27)</f>
        <v>1</v>
      </c>
      <c r="AU16" s="76">
        <v>0.15686274509803921</v>
      </c>
      <c r="AV16" s="75">
        <f>_xlfn.RANK.EQ(AU16,AU$16:AU$27)</f>
        <v>5</v>
      </c>
      <c r="AW16" s="62">
        <v>20.955614843560507</v>
      </c>
      <c r="AX16" s="75">
        <f>_xlfn.RANK.EQ(AW16,AW$16:AW$27)</f>
        <v>2</v>
      </c>
      <c r="AY16" s="65">
        <v>29.63</v>
      </c>
      <c r="AZ16" s="75">
        <f>_xlfn.RANK.EQ(AY16,AY$16:AY$27)</f>
        <v>1</v>
      </c>
      <c r="BA16" s="50">
        <v>29.62962962962963</v>
      </c>
      <c r="BB16" s="75">
        <f>_xlfn.RANK.EQ(BA16,BA$16:BA$27)</f>
        <v>1</v>
      </c>
      <c r="BC16" s="15">
        <v>1.03</v>
      </c>
      <c r="BD16" s="75">
        <f>_xlfn.RANK.EQ(BC16,BC$16:BC$26)</f>
        <v>7</v>
      </c>
      <c r="BE16" s="75">
        <f>100-F25/BC16</f>
        <v>41.747572815533985</v>
      </c>
      <c r="BF16" s="75">
        <f>_xlfn.RANK.EQ(BE16,BE$16:BE$26)</f>
        <v>8</v>
      </c>
      <c r="BG16" s="16">
        <v>3.4333333333333331</v>
      </c>
      <c r="BH16" s="75">
        <f t="shared" ref="BH16:BH17" si="0">_xlfn.RANK.EQ(BG16,BG$16:BG$26)</f>
        <v>11</v>
      </c>
      <c r="BI16" s="2">
        <v>11.1</v>
      </c>
      <c r="BJ16" s="75">
        <f>_xlfn.RANK.EQ(BI16,BI$16:BI$27)</f>
        <v>6</v>
      </c>
      <c r="BK16" s="79">
        <f>88-(AT16+AV16+AX16+AZ16+BB16+BD16+BF16+BH16+BJ16)</f>
        <v>46</v>
      </c>
      <c r="BL16">
        <f>66-(BJ16*BL$6+BF16*BL$5+BB16*BL$4)</f>
        <v>38</v>
      </c>
      <c r="BM16">
        <f>66-(BJ16*BM$6+BF16*BM$5+BB16*BM$4)</f>
        <v>34</v>
      </c>
      <c r="BR16" s="61"/>
      <c r="BS16" s="61"/>
      <c r="BT16" s="61"/>
      <c r="BU16" s="61"/>
      <c r="BV16" s="61"/>
      <c r="BW16" s="61"/>
      <c r="BX16" s="61"/>
      <c r="BY16" s="61"/>
      <c r="BZ16" s="61"/>
      <c r="CA16" s="61"/>
    </row>
    <row r="17" spans="1:79" x14ac:dyDescent="0.25">
      <c r="A17" s="115"/>
      <c r="B17" s="2" t="s">
        <v>56</v>
      </c>
      <c r="C17" s="2"/>
      <c r="D17" s="6"/>
      <c r="E17" s="6"/>
      <c r="F17" s="9">
        <f>F16*0.92</f>
        <v>11.134644478063541</v>
      </c>
      <c r="G17" s="9">
        <f>G16*0.92</f>
        <v>18.273972602739729</v>
      </c>
      <c r="H17" s="6"/>
      <c r="I17" s="9">
        <f>I16*0.92</f>
        <v>10.588235294117649</v>
      </c>
      <c r="J17" s="9">
        <f>J16*0.92</f>
        <v>8.7175712971481136</v>
      </c>
      <c r="K17" s="6"/>
      <c r="L17" s="6"/>
      <c r="M17" s="13">
        <f>M16*0.92</f>
        <v>11.311475409836065</v>
      </c>
      <c r="N17" s="13"/>
      <c r="O17" s="68"/>
      <c r="P17" s="68"/>
      <c r="Q17" s="68">
        <f>Q16*0.92</f>
        <v>15.333333333333336</v>
      </c>
      <c r="R17" s="68"/>
      <c r="S17" s="6"/>
      <c r="T17" s="2"/>
      <c r="U17" s="9"/>
      <c r="V17" s="8"/>
      <c r="W17" s="8"/>
      <c r="X17" s="13">
        <f>X16*0.92</f>
        <v>8.8714285714285719</v>
      </c>
      <c r="Y17" s="6"/>
      <c r="Z17" s="8"/>
      <c r="AA17" s="13">
        <f>AA16*0.92</f>
        <v>8.2800000000000011</v>
      </c>
      <c r="AB17" s="8"/>
      <c r="AC17" s="8"/>
      <c r="AD17" s="58">
        <f>AD16*0.92</f>
        <v>7.8844000000000003</v>
      </c>
      <c r="AE17" s="8"/>
      <c r="AF17" s="8"/>
      <c r="AG17" s="49"/>
      <c r="AH17" s="6"/>
      <c r="AI17" s="8"/>
      <c r="AJ17" s="13">
        <f>AJ16*0.92</f>
        <v>9.0696666666666665</v>
      </c>
      <c r="AK17" s="6"/>
      <c r="AL17" s="2"/>
      <c r="AM17" s="6">
        <f>AM16*0.92</f>
        <v>7.82</v>
      </c>
      <c r="AN17" s="57"/>
      <c r="AO17" s="57"/>
      <c r="AP17" s="58"/>
      <c r="AQ17">
        <v>2</v>
      </c>
      <c r="AR17" s="2" t="s">
        <v>135</v>
      </c>
      <c r="AS17" s="50">
        <v>1.5126545234457325</v>
      </c>
      <c r="AT17" s="75">
        <f t="shared" ref="AT17:AT27" si="1">_xlfn.RANK.EQ(AS17,AS$16:AS$27)</f>
        <v>11</v>
      </c>
      <c r="AU17" s="76">
        <v>9.5238095238095233E-2</v>
      </c>
      <c r="AV17" s="75">
        <f t="shared" ref="AV17:AV27" si="2">_xlfn.RANK.EQ(AU17,AU$16:AU$27)</f>
        <v>11</v>
      </c>
      <c r="AW17" s="62">
        <v>15.882872496180191</v>
      </c>
      <c r="AX17" s="75">
        <f t="shared" ref="AX17:AX27" si="3">_xlfn.RANK.EQ(AW17,AW$16:AW$27)</f>
        <v>7</v>
      </c>
      <c r="AY17" s="50">
        <v>24.111675126903553</v>
      </c>
      <c r="AZ17" s="75">
        <f t="shared" ref="AZ17:AZ27" si="4">_xlfn.RANK.EQ(AY17,AY$16:AY$27)</f>
        <v>2</v>
      </c>
      <c r="BA17" s="50">
        <v>11.421319796954315</v>
      </c>
      <c r="BB17" s="75">
        <f t="shared" ref="BB17:BB27" si="5">_xlfn.RANK.EQ(BA17,BA$16:BA$27)</f>
        <v>5</v>
      </c>
      <c r="BC17" s="15">
        <v>1.0977777777777777</v>
      </c>
      <c r="BD17" s="75">
        <f t="shared" ref="BD17:BD27" si="6">_xlfn.RANK.EQ(BC17,BC$16:BC$26)</f>
        <v>5</v>
      </c>
      <c r="BE17" s="75">
        <f>100-I25/BC17</f>
        <v>65.384615384615387</v>
      </c>
      <c r="BF17" s="75">
        <f t="shared" ref="BF17:BF27" si="7">_xlfn.RANK.EQ(BE17,BE$16:BE$26)</f>
        <v>4</v>
      </c>
      <c r="BG17" s="16">
        <v>6.5</v>
      </c>
      <c r="BH17" s="75">
        <f t="shared" si="0"/>
        <v>4</v>
      </c>
      <c r="BI17" s="18">
        <v>10.6</v>
      </c>
      <c r="BJ17" s="75">
        <f t="shared" ref="BJ17:BJ27" si="8">_xlfn.RANK.EQ(BI17,BI$16:BI$27)</f>
        <v>7</v>
      </c>
      <c r="BK17" s="79">
        <f t="shared" ref="BK17:BK26" si="9">88-(AT17+AV17+AX17+AZ17+BB17+BD17+BF17+BH17+BJ17)</f>
        <v>32</v>
      </c>
      <c r="BL17">
        <f t="shared" ref="BL17:BL26" si="10">66-(BJ17*BL$6+BF17*BL$5+BB17*BL$4)</f>
        <v>31</v>
      </c>
      <c r="BM17">
        <f t="shared" ref="BM17:BM26" si="11">66-(BJ17*BM$6+BF17*BM$5+BB17*BM$4)</f>
        <v>37</v>
      </c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</row>
    <row r="18" spans="1:79" ht="18" customHeight="1" thickBot="1" x14ac:dyDescent="0.3">
      <c r="A18" s="116"/>
      <c r="B18" s="27" t="s">
        <v>59</v>
      </c>
      <c r="C18" s="27" t="s">
        <v>21</v>
      </c>
      <c r="D18" s="29"/>
      <c r="E18" s="29"/>
      <c r="F18" s="29"/>
      <c r="G18" s="29">
        <v>5</v>
      </c>
      <c r="H18" s="29"/>
      <c r="I18" s="29">
        <v>122</v>
      </c>
      <c r="J18" s="29"/>
      <c r="K18" s="29">
        <v>14</v>
      </c>
      <c r="L18" s="29"/>
      <c r="M18" s="29">
        <v>118</v>
      </c>
      <c r="N18" s="29"/>
      <c r="O18" s="29">
        <v>0</v>
      </c>
      <c r="P18" s="29"/>
      <c r="Q18" s="29">
        <v>129</v>
      </c>
      <c r="R18" s="29"/>
      <c r="S18" s="28">
        <v>20</v>
      </c>
      <c r="T18" s="28"/>
      <c r="U18" s="28">
        <v>122</v>
      </c>
      <c r="V18" s="46"/>
      <c r="W18" s="46"/>
      <c r="X18" s="46"/>
      <c r="Y18" s="46"/>
      <c r="Z18" s="46"/>
      <c r="AA18" s="46"/>
      <c r="AB18" s="29"/>
      <c r="AC18" s="46"/>
      <c r="AD18" s="30"/>
      <c r="AE18" s="29"/>
      <c r="AF18" s="46"/>
      <c r="AG18" s="29"/>
      <c r="AH18" s="29"/>
      <c r="AI18" s="46"/>
      <c r="AJ18" s="29"/>
      <c r="AK18" s="28">
        <v>64</v>
      </c>
      <c r="AL18" s="28"/>
      <c r="AM18" s="28">
        <v>104</v>
      </c>
      <c r="AN18" s="29"/>
      <c r="AO18" s="28"/>
      <c r="AP18" s="29"/>
      <c r="AQ18">
        <v>3</v>
      </c>
      <c r="AR18" s="2" t="s">
        <v>133</v>
      </c>
      <c r="AS18" s="50">
        <v>1.9865943482571577</v>
      </c>
      <c r="AT18" s="75">
        <f t="shared" si="1"/>
        <v>6</v>
      </c>
      <c r="AU18" s="76">
        <v>0.11597938144329897</v>
      </c>
      <c r="AV18" s="75">
        <f t="shared" si="2"/>
        <v>9</v>
      </c>
      <c r="AW18" s="62">
        <v>17.128857936083936</v>
      </c>
      <c r="AX18" s="75">
        <f t="shared" si="3"/>
        <v>4</v>
      </c>
      <c r="AY18" s="50">
        <v>22.873563218390803</v>
      </c>
      <c r="AZ18" s="75">
        <f t="shared" si="4"/>
        <v>3</v>
      </c>
      <c r="BA18" s="50">
        <v>10.344827586206897</v>
      </c>
      <c r="BB18" s="75">
        <f t="shared" si="5"/>
        <v>6</v>
      </c>
      <c r="BC18" s="15">
        <v>1.568888888888889</v>
      </c>
      <c r="BD18" s="75">
        <f t="shared" si="6"/>
        <v>2</v>
      </c>
      <c r="BE18" s="75">
        <f>100-N25/BC18</f>
        <v>73.229461756373937</v>
      </c>
      <c r="BF18" s="75">
        <f t="shared" si="7"/>
        <v>2</v>
      </c>
      <c r="BG18" s="16">
        <v>9.8055555555555554</v>
      </c>
      <c r="BH18" s="75">
        <f>_xlfn.RANK.EQ(BG18,BG$16:BG$26)</f>
        <v>2</v>
      </c>
      <c r="BI18" s="18">
        <v>11.3</v>
      </c>
      <c r="BJ18" s="75">
        <f t="shared" si="8"/>
        <v>5</v>
      </c>
      <c r="BK18" s="79">
        <f t="shared" si="9"/>
        <v>49</v>
      </c>
      <c r="BL18">
        <f t="shared" si="10"/>
        <v>37</v>
      </c>
      <c r="BM18">
        <f t="shared" si="11"/>
        <v>43</v>
      </c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</row>
    <row r="19" spans="1:79" ht="15" customHeight="1" x14ac:dyDescent="0.25">
      <c r="A19" s="117" t="s">
        <v>61</v>
      </c>
      <c r="B19" s="22" t="s">
        <v>52</v>
      </c>
      <c r="C19" s="22" t="s">
        <v>9</v>
      </c>
      <c r="D19" s="42"/>
      <c r="E19" s="42"/>
      <c r="F19" s="42"/>
      <c r="G19" s="43">
        <v>5.4</v>
      </c>
      <c r="H19" s="43"/>
      <c r="I19" s="43">
        <v>10</v>
      </c>
      <c r="J19" s="43">
        <v>10.9</v>
      </c>
      <c r="K19" s="43">
        <v>3.07</v>
      </c>
      <c r="L19" s="43"/>
      <c r="M19" s="43">
        <v>10.9</v>
      </c>
      <c r="N19" s="43">
        <v>12.52</v>
      </c>
      <c r="O19" s="43">
        <v>2.4</v>
      </c>
      <c r="P19" s="43"/>
      <c r="Q19" s="43">
        <v>9</v>
      </c>
      <c r="R19" s="43">
        <v>13.6</v>
      </c>
      <c r="S19" s="23"/>
      <c r="T19" s="22"/>
      <c r="U19" s="41">
        <v>12.624000000000001</v>
      </c>
      <c r="V19" s="97" t="s">
        <v>99</v>
      </c>
      <c r="W19" s="98"/>
      <c r="X19" s="43">
        <v>5.6</v>
      </c>
      <c r="Y19" s="97" t="s">
        <v>99</v>
      </c>
      <c r="Z19" s="98"/>
      <c r="AA19" s="43">
        <v>5.6</v>
      </c>
      <c r="AB19" s="43"/>
      <c r="AC19" s="43"/>
      <c r="AD19" s="44">
        <v>15</v>
      </c>
      <c r="AE19" s="42"/>
      <c r="AF19" s="42"/>
      <c r="AG19" s="42"/>
      <c r="AH19" s="42"/>
      <c r="AI19" s="42"/>
      <c r="AJ19" s="42"/>
      <c r="AK19" s="23"/>
      <c r="AL19" s="23"/>
      <c r="AM19" s="23">
        <v>9</v>
      </c>
      <c r="AN19" s="42"/>
      <c r="AO19" s="42"/>
      <c r="AP19" s="42"/>
      <c r="AQ19">
        <v>4</v>
      </c>
      <c r="AR19" s="69" t="s">
        <v>168</v>
      </c>
      <c r="AS19" s="50">
        <v>1.1449395395063773</v>
      </c>
      <c r="AT19" s="75">
        <f t="shared" si="1"/>
        <v>12</v>
      </c>
      <c r="AU19" s="50">
        <v>6.9767441860465115E-2</v>
      </c>
      <c r="AV19" s="75">
        <f t="shared" si="2"/>
        <v>12</v>
      </c>
      <c r="AW19" s="62">
        <v>16.410800066258076</v>
      </c>
      <c r="AX19" s="75">
        <f t="shared" si="3"/>
        <v>6</v>
      </c>
      <c r="AY19" s="50">
        <v>8.8495575221238933</v>
      </c>
      <c r="AZ19" s="75">
        <f t="shared" si="4"/>
        <v>9</v>
      </c>
      <c r="BA19" s="50">
        <v>4.4247787610619467</v>
      </c>
      <c r="BB19" s="75">
        <f t="shared" si="5"/>
        <v>10</v>
      </c>
      <c r="BC19" s="15">
        <v>1.8844444444444444</v>
      </c>
      <c r="BD19" s="75">
        <f t="shared" si="6"/>
        <v>1</v>
      </c>
      <c r="BE19" s="75">
        <f>100-U25/BC19</f>
        <v>79.304245283018872</v>
      </c>
      <c r="BF19" s="75">
        <f t="shared" si="7"/>
        <v>1</v>
      </c>
      <c r="BG19" s="16">
        <v>9.4222222222222225</v>
      </c>
      <c r="BH19" s="75">
        <f t="shared" ref="BH19:BH27" si="12">_xlfn.RANK.EQ(BG19,BG$16:BG$26)</f>
        <v>3</v>
      </c>
      <c r="BI19" s="125">
        <f>Q17</f>
        <v>15.333333333333336</v>
      </c>
      <c r="BJ19" s="75">
        <f t="shared" si="8"/>
        <v>1</v>
      </c>
      <c r="BK19" s="79">
        <f t="shared" ref="BK19" si="13">88-(AT19+AV19+AX19+AZ19+BB19+BD19+BF19+BH19+BJ19)</f>
        <v>33</v>
      </c>
      <c r="BL19">
        <f t="shared" ref="BL19" si="14">66-(BJ19*BL$6+BF19*BL$5+BB19*BL$4)</f>
        <v>42</v>
      </c>
      <c r="BM19">
        <f t="shared" ref="BM19" si="15">66-(BJ19*BM$6+BF19*BM$5+BB19*BM$4)</f>
        <v>42</v>
      </c>
      <c r="BN19" t="s">
        <v>153</v>
      </c>
    </row>
    <row r="20" spans="1:79" x14ac:dyDescent="0.25">
      <c r="A20" s="115"/>
      <c r="B20" s="2" t="s">
        <v>58</v>
      </c>
      <c r="C20" s="2" t="s">
        <v>20</v>
      </c>
      <c r="D20" s="8"/>
      <c r="E20" s="8"/>
      <c r="F20" s="8"/>
      <c r="G20" s="17">
        <v>335</v>
      </c>
      <c r="H20" s="17"/>
      <c r="I20" s="17">
        <v>925</v>
      </c>
      <c r="J20" s="17">
        <v>1100</v>
      </c>
      <c r="K20" s="17"/>
      <c r="L20" s="17"/>
      <c r="M20" s="17">
        <v>875</v>
      </c>
      <c r="N20" s="17"/>
      <c r="O20" s="17">
        <v>200</v>
      </c>
      <c r="P20" s="17"/>
      <c r="Q20" s="17">
        <v>590</v>
      </c>
      <c r="R20" s="17">
        <v>1500</v>
      </c>
      <c r="S20" s="6"/>
      <c r="T20" s="6">
        <v>722</v>
      </c>
      <c r="U20" s="6">
        <v>1050</v>
      </c>
      <c r="V20" s="8"/>
      <c r="W20" s="8"/>
      <c r="X20" s="17">
        <v>1800</v>
      </c>
      <c r="Y20" s="8"/>
      <c r="Z20" s="8"/>
      <c r="AA20" s="17">
        <v>1800</v>
      </c>
      <c r="AB20" s="17"/>
      <c r="AC20" s="17"/>
      <c r="AD20" s="45">
        <v>1300</v>
      </c>
      <c r="AE20" s="8"/>
      <c r="AF20" s="8"/>
      <c r="AG20" s="55"/>
      <c r="AH20" s="8"/>
      <c r="AI20" s="8"/>
      <c r="AJ20" s="8"/>
      <c r="AK20" s="6"/>
      <c r="AL20" s="6"/>
      <c r="AM20" s="6">
        <v>810</v>
      </c>
      <c r="AN20" s="8"/>
      <c r="AO20" s="8"/>
      <c r="AP20" s="8"/>
      <c r="AQ20">
        <v>5</v>
      </c>
      <c r="AR20" s="2" t="s">
        <v>134</v>
      </c>
      <c r="AS20" s="50">
        <v>2.1429280068785346</v>
      </c>
      <c r="AT20" s="75">
        <f t="shared" si="1"/>
        <v>5</v>
      </c>
      <c r="AU20" s="76">
        <v>0.13</v>
      </c>
      <c r="AV20" s="75">
        <f t="shared" si="2"/>
        <v>8</v>
      </c>
      <c r="AW20" s="71">
        <f>U38</f>
        <v>16.607692053308643</v>
      </c>
      <c r="AX20" s="75">
        <f t="shared" si="3"/>
        <v>5</v>
      </c>
      <c r="AY20" s="50">
        <v>11.753699284009548</v>
      </c>
      <c r="AZ20" s="75">
        <f t="shared" si="4"/>
        <v>7</v>
      </c>
      <c r="BA20" s="50">
        <v>5.7279236276849641</v>
      </c>
      <c r="BB20" s="75">
        <f t="shared" si="5"/>
        <v>9</v>
      </c>
      <c r="BC20" s="15">
        <v>1.3733333333333333</v>
      </c>
      <c r="BD20" s="75">
        <f t="shared" si="6"/>
        <v>3</v>
      </c>
      <c r="BE20" s="75">
        <f>100-U25/BC20</f>
        <v>71.601941747572823</v>
      </c>
      <c r="BF20" s="75">
        <f t="shared" si="7"/>
        <v>3</v>
      </c>
      <c r="BG20" s="16">
        <v>10.564102564102564</v>
      </c>
      <c r="BH20" s="75">
        <f t="shared" si="12"/>
        <v>1</v>
      </c>
      <c r="BI20" s="18">
        <v>12.2</v>
      </c>
      <c r="BJ20" s="75">
        <f t="shared" si="8"/>
        <v>4</v>
      </c>
      <c r="BK20" s="79">
        <f>88-(AT20+AV20+AX20+AZ20+BB20+BD20+BF20+BH20+BJ20)</f>
        <v>43</v>
      </c>
      <c r="BL20">
        <f>66-(BJ20*BL$6+BF20*BL$5+BB20*BL$4)</f>
        <v>33</v>
      </c>
      <c r="BM20">
        <f>66-(BJ20*BM$6+BF20*BM$5+BB20*BM$4)</f>
        <v>35</v>
      </c>
    </row>
    <row r="21" spans="1:79" ht="15" customHeight="1" x14ac:dyDescent="0.25">
      <c r="A21" s="115"/>
      <c r="B21" s="2" t="s">
        <v>62</v>
      </c>
      <c r="C21" s="2"/>
      <c r="D21" s="8"/>
      <c r="E21" s="8"/>
      <c r="F21" s="8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>
        <v>15</v>
      </c>
      <c r="R21" s="17"/>
      <c r="S21" s="6"/>
      <c r="T21" s="2"/>
      <c r="U21" s="6">
        <v>9.6</v>
      </c>
      <c r="V21" s="8"/>
      <c r="W21" s="8"/>
      <c r="X21" s="8"/>
      <c r="Y21" s="8"/>
      <c r="Z21" s="8"/>
      <c r="AA21" s="8"/>
      <c r="AB21" s="17"/>
      <c r="AC21" s="17"/>
      <c r="AD21" s="45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>
        <v>6</v>
      </c>
      <c r="AR21" s="2" t="s">
        <v>139</v>
      </c>
      <c r="AS21" s="50">
        <v>1.7044109524185274</v>
      </c>
      <c r="AT21" s="75">
        <f t="shared" si="1"/>
        <v>9</v>
      </c>
      <c r="AU21" s="76">
        <v>0.16265060240963855</v>
      </c>
      <c r="AV21" s="75">
        <f t="shared" si="2"/>
        <v>4</v>
      </c>
      <c r="AW21" s="62">
        <v>10.47897104079539</v>
      </c>
      <c r="AX21" s="75">
        <f t="shared" si="3"/>
        <v>10</v>
      </c>
      <c r="AY21" s="65">
        <v>15.52</v>
      </c>
      <c r="AZ21" s="75">
        <f t="shared" si="4"/>
        <v>4</v>
      </c>
      <c r="BA21" s="50">
        <v>15.517241379310345</v>
      </c>
      <c r="BB21" s="75">
        <f t="shared" si="5"/>
        <v>2</v>
      </c>
      <c r="BC21" s="15">
        <v>0.94814814814814818</v>
      </c>
      <c r="BD21" s="75">
        <f t="shared" si="6"/>
        <v>8</v>
      </c>
      <c r="BE21" s="75">
        <f>100-X25/BC21</f>
        <v>36.71875</v>
      </c>
      <c r="BF21" s="75">
        <f t="shared" si="7"/>
        <v>9</v>
      </c>
      <c r="BG21" s="16">
        <v>6.3833333333333337</v>
      </c>
      <c r="BH21" s="75">
        <f t="shared" si="12"/>
        <v>5</v>
      </c>
      <c r="BI21" s="18">
        <v>8.9</v>
      </c>
      <c r="BJ21" s="75">
        <f t="shared" si="8"/>
        <v>9</v>
      </c>
      <c r="BK21" s="79">
        <f>88-(AT21+AV21+AX21+AZ21+BB21+BD21+BF21+BH21+BJ21)</f>
        <v>28</v>
      </c>
      <c r="BL21">
        <f>66-(BJ21*BL$6+BF21*BL$5+BB21*BL$4)</f>
        <v>26</v>
      </c>
      <c r="BM21">
        <f>66-(BJ21*BM$6+BF21*BM$5+BB21*BM$4)</f>
        <v>26</v>
      </c>
    </row>
    <row r="22" spans="1:79" x14ac:dyDescent="0.25">
      <c r="A22" s="115"/>
      <c r="B22" s="2" t="s">
        <v>57</v>
      </c>
      <c r="C22" s="2"/>
      <c r="D22" s="8"/>
      <c r="E22" s="8"/>
      <c r="F22" s="8"/>
      <c r="G22" s="51">
        <f>(G19/3.412*1000)/G20</f>
        <v>4.7243267834333613</v>
      </c>
      <c r="H22" s="17"/>
      <c r="I22" s="51">
        <f>(I19/3.412*1000)/I20</f>
        <v>3.1684674123126642</v>
      </c>
      <c r="J22" s="51">
        <f>(J19/3.412*1000)/J20</f>
        <v>2.9041884258765855</v>
      </c>
      <c r="K22" s="17"/>
      <c r="L22" s="17"/>
      <c r="M22" s="17">
        <v>3.65</v>
      </c>
      <c r="N22" s="17"/>
      <c r="O22" s="17"/>
      <c r="P22" s="17"/>
      <c r="Q22" s="17">
        <v>4.5</v>
      </c>
      <c r="R22" s="17"/>
      <c r="S22" s="2"/>
      <c r="T22" s="2"/>
      <c r="U22" s="6">
        <v>3.69</v>
      </c>
      <c r="V22" s="8"/>
      <c r="W22" s="8"/>
      <c r="X22" s="56">
        <f>X19*1000/3.412/X20</f>
        <v>0.91181451087664456</v>
      </c>
      <c r="Y22" s="8"/>
      <c r="Z22" s="8"/>
      <c r="AA22" s="56">
        <f>AA19*1000/3.412/AA20</f>
        <v>0.91181451087664456</v>
      </c>
      <c r="AB22" s="17"/>
      <c r="AC22" s="17"/>
      <c r="AD22" s="54">
        <f>AD19*1000/3.412/AD20</f>
        <v>3.3817296419875555</v>
      </c>
      <c r="AE22" s="8"/>
      <c r="AF22" s="8"/>
      <c r="AG22" s="8"/>
      <c r="AH22" s="8"/>
      <c r="AI22" s="8"/>
      <c r="AJ22" s="8"/>
      <c r="AK22" s="6"/>
      <c r="AL22" s="6"/>
      <c r="AM22" s="10">
        <v>2.6</v>
      </c>
      <c r="AN22" s="8"/>
      <c r="AO22" s="8"/>
      <c r="AP22" s="8"/>
      <c r="AQ22">
        <v>7</v>
      </c>
      <c r="AR22" s="2" t="s">
        <v>137</v>
      </c>
      <c r="AS22" s="50">
        <v>1.9856861716978431</v>
      </c>
      <c r="AT22" s="75">
        <f t="shared" si="1"/>
        <v>7</v>
      </c>
      <c r="AU22" s="76">
        <v>0.14673913043478262</v>
      </c>
      <c r="AV22" s="75">
        <f t="shared" si="2"/>
        <v>7</v>
      </c>
      <c r="AW22" s="62">
        <v>13.532083540459375</v>
      </c>
      <c r="AX22" s="75">
        <f t="shared" si="3"/>
        <v>8</v>
      </c>
      <c r="AY22" s="65">
        <v>11.95</v>
      </c>
      <c r="AZ22" s="75">
        <f t="shared" si="4"/>
        <v>6</v>
      </c>
      <c r="BA22" s="50">
        <v>11.946902654867257</v>
      </c>
      <c r="BB22" s="75">
        <f t="shared" si="5"/>
        <v>3</v>
      </c>
      <c r="BC22" s="15">
        <v>0.78518518518518521</v>
      </c>
      <c r="BD22" s="75">
        <f t="shared" si="6"/>
        <v>10</v>
      </c>
      <c r="BE22" s="75">
        <f>100-AA25/BC22</f>
        <v>36.320754716981135</v>
      </c>
      <c r="BF22" s="75">
        <f t="shared" si="7"/>
        <v>10</v>
      </c>
      <c r="BG22" s="16">
        <v>5.333333333333333</v>
      </c>
      <c r="BH22" s="75">
        <f t="shared" si="12"/>
        <v>7</v>
      </c>
      <c r="BI22" s="18">
        <v>8.3000000000000007</v>
      </c>
      <c r="BJ22" s="75">
        <f t="shared" si="8"/>
        <v>10</v>
      </c>
      <c r="BK22" s="79">
        <f>88-(AT22+AV22+AX22+AZ22+BB22+BD22+BF22+BH22+BJ22)</f>
        <v>20</v>
      </c>
      <c r="BL22">
        <f>66-(BJ22*BL$6+BF22*BL$5+BB22*BL$4)</f>
        <v>20</v>
      </c>
      <c r="BM22">
        <f>66-(BJ22*BM$6+BF22*BM$5+BB22*BM$4)</f>
        <v>20</v>
      </c>
    </row>
    <row r="23" spans="1:79" ht="15.75" thickBot="1" x14ac:dyDescent="0.3">
      <c r="A23" s="116"/>
      <c r="B23" s="27" t="s">
        <v>59</v>
      </c>
      <c r="C23" s="27" t="s">
        <v>21</v>
      </c>
      <c r="D23" s="46"/>
      <c r="E23" s="46"/>
      <c r="F23" s="46"/>
      <c r="G23" s="29">
        <v>-13</v>
      </c>
      <c r="H23" s="29"/>
      <c r="I23" s="29">
        <v>86</v>
      </c>
      <c r="J23" s="29"/>
      <c r="K23" s="29">
        <v>14</v>
      </c>
      <c r="L23" s="29"/>
      <c r="M23" s="29">
        <v>65</v>
      </c>
      <c r="N23" s="29"/>
      <c r="O23" s="29">
        <v>-22</v>
      </c>
      <c r="P23" s="29"/>
      <c r="Q23" s="29">
        <v>75</v>
      </c>
      <c r="R23" s="29"/>
      <c r="S23" s="28">
        <v>5</v>
      </c>
      <c r="T23" s="28"/>
      <c r="U23" s="28">
        <v>90</v>
      </c>
      <c r="V23" s="46"/>
      <c r="W23" s="46"/>
      <c r="X23" s="46"/>
      <c r="Y23" s="46"/>
      <c r="Z23" s="46"/>
      <c r="AA23" s="46"/>
      <c r="AB23" s="29">
        <v>30</v>
      </c>
      <c r="AC23" s="29"/>
      <c r="AD23" s="30"/>
      <c r="AE23" s="46"/>
      <c r="AF23" s="46"/>
      <c r="AG23" s="46"/>
      <c r="AH23" s="46"/>
      <c r="AI23" s="46"/>
      <c r="AJ23" s="46"/>
      <c r="AK23" s="28">
        <v>19</v>
      </c>
      <c r="AL23" s="28"/>
      <c r="AM23" s="28">
        <v>86</v>
      </c>
      <c r="AN23" s="46"/>
      <c r="AO23" s="46"/>
      <c r="AP23" s="46"/>
      <c r="AQ23">
        <v>8</v>
      </c>
      <c r="AR23" s="2" t="s">
        <v>140</v>
      </c>
      <c r="AS23" s="50">
        <v>1.6198751416552055</v>
      </c>
      <c r="AT23" s="75">
        <f t="shared" si="1"/>
        <v>10</v>
      </c>
      <c r="AU23" s="76">
        <v>0.17928286852589642</v>
      </c>
      <c r="AV23" s="75">
        <f t="shared" si="2"/>
        <v>3</v>
      </c>
      <c r="AW23" s="62">
        <v>9.0353035678990352</v>
      </c>
      <c r="AX23" s="75">
        <f t="shared" si="3"/>
        <v>12</v>
      </c>
      <c r="AY23" s="64">
        <v>11.74</v>
      </c>
      <c r="AZ23" s="75">
        <f t="shared" si="4"/>
        <v>8</v>
      </c>
      <c r="BA23" s="50">
        <v>11.739130434782609</v>
      </c>
      <c r="BB23" s="75">
        <f t="shared" si="5"/>
        <v>4</v>
      </c>
      <c r="BC23" s="15">
        <v>1.04</v>
      </c>
      <c r="BD23" s="75">
        <f t="shared" si="6"/>
        <v>6</v>
      </c>
      <c r="BE23" s="75">
        <f>100-AD25/BC23</f>
        <v>43.173076923076927</v>
      </c>
      <c r="BF23" s="75">
        <f t="shared" si="7"/>
        <v>7</v>
      </c>
      <c r="BG23" s="16">
        <v>5.3</v>
      </c>
      <c r="BH23" s="75">
        <f t="shared" si="12"/>
        <v>8</v>
      </c>
      <c r="BI23" s="18">
        <v>7.9</v>
      </c>
      <c r="BJ23" s="75">
        <f t="shared" si="8"/>
        <v>11</v>
      </c>
      <c r="BK23" s="79">
        <f>88-(AT23+AV23+AX23+AZ23+BB23+BD23+BF23+BH23+BJ23)</f>
        <v>19</v>
      </c>
      <c r="BL23">
        <f>66-(BJ23*BL$6+BF23*BL$5+BB23*BL$4)</f>
        <v>18</v>
      </c>
      <c r="BM23">
        <f>66-(BJ23*BM$6+BF23*BM$5+BB23*BM$4)</f>
        <v>26</v>
      </c>
    </row>
    <row r="24" spans="1:79" ht="15" customHeight="1" x14ac:dyDescent="0.25">
      <c r="A24" s="117" t="s">
        <v>60</v>
      </c>
      <c r="B24" s="22" t="s">
        <v>40</v>
      </c>
      <c r="C24" s="22" t="s">
        <v>63</v>
      </c>
      <c r="D24" s="34">
        <v>171</v>
      </c>
      <c r="E24" s="34">
        <v>188</v>
      </c>
      <c r="F24" s="34">
        <v>206</v>
      </c>
      <c r="G24" s="34">
        <v>129</v>
      </c>
      <c r="H24" s="34">
        <v>182</v>
      </c>
      <c r="I24" s="34">
        <v>247</v>
      </c>
      <c r="J24" s="34"/>
      <c r="K24" s="34">
        <v>148</v>
      </c>
      <c r="L24" s="34">
        <v>264</v>
      </c>
      <c r="M24" s="34">
        <v>353</v>
      </c>
      <c r="N24" s="34">
        <v>459</v>
      </c>
      <c r="O24" s="34">
        <v>206</v>
      </c>
      <c r="P24" s="34"/>
      <c r="Q24" s="34">
        <v>424</v>
      </c>
      <c r="R24" s="34"/>
      <c r="S24" s="22">
        <v>235</v>
      </c>
      <c r="T24" s="22">
        <v>295</v>
      </c>
      <c r="U24" s="23">
        <v>412</v>
      </c>
      <c r="V24" s="53"/>
      <c r="W24" s="53"/>
      <c r="X24" s="34">
        <v>320</v>
      </c>
      <c r="Y24" s="53"/>
      <c r="Z24" s="53"/>
      <c r="AA24" s="34">
        <v>265</v>
      </c>
      <c r="AB24" s="34"/>
      <c r="AC24" s="34"/>
      <c r="AD24" s="35">
        <v>351</v>
      </c>
      <c r="AE24" s="34"/>
      <c r="AF24" s="34"/>
      <c r="AG24" s="34">
        <v>285</v>
      </c>
      <c r="AH24" s="53"/>
      <c r="AI24" s="53"/>
      <c r="AJ24" s="34">
        <v>383</v>
      </c>
      <c r="AK24" s="22"/>
      <c r="AL24" s="22"/>
      <c r="AM24" s="23">
        <v>206</v>
      </c>
      <c r="AN24" s="33"/>
      <c r="AO24" s="33"/>
      <c r="AP24" s="33">
        <v>360</v>
      </c>
      <c r="AQ24">
        <v>9</v>
      </c>
      <c r="AR24" s="2" t="s">
        <v>138</v>
      </c>
      <c r="AS24" s="50">
        <v>1.9701492537313432</v>
      </c>
      <c r="AT24" s="75">
        <f t="shared" si="1"/>
        <v>8</v>
      </c>
      <c r="AU24" s="76">
        <v>0.19411764705882353</v>
      </c>
      <c r="AV24" s="75">
        <f t="shared" si="2"/>
        <v>1</v>
      </c>
      <c r="AW24" s="62">
        <v>10.149253731343284</v>
      </c>
      <c r="AX24" s="75">
        <f t="shared" si="3"/>
        <v>11</v>
      </c>
      <c r="AY24" s="64">
        <v>6.24</v>
      </c>
      <c r="AZ24" s="75">
        <f t="shared" si="4"/>
        <v>10</v>
      </c>
      <c r="BA24" s="50">
        <v>6.2358276643990926</v>
      </c>
      <c r="BB24" s="75">
        <f t="shared" si="5"/>
        <v>8</v>
      </c>
      <c r="BC24" s="15">
        <v>0.69090909090909092</v>
      </c>
      <c r="BD24" s="75">
        <f t="shared" si="6"/>
        <v>11</v>
      </c>
      <c r="BE24" s="75">
        <f>100-AG25/BC24</f>
        <v>5.9210526315789451</v>
      </c>
      <c r="BF24" s="75">
        <f t="shared" si="7"/>
        <v>11</v>
      </c>
      <c r="BG24" s="16">
        <v>5.9390862944162439</v>
      </c>
      <c r="BH24" s="75">
        <f t="shared" si="12"/>
        <v>6</v>
      </c>
      <c r="BI24" s="18">
        <v>15</v>
      </c>
      <c r="BJ24" s="75">
        <f t="shared" si="8"/>
        <v>2</v>
      </c>
      <c r="BK24" s="79">
        <f>88-(AT24+AV24+AX24+AZ24+BB24+BD24+BF24+BH24+BJ24)</f>
        <v>20</v>
      </c>
      <c r="BL24">
        <f>66-(BJ24*BL$6+BF24*BL$5+BB24*BL$4)</f>
        <v>33</v>
      </c>
      <c r="BM24">
        <f>66-(BJ24*BM$6+BF24*BM$5+BB24*BM$4)</f>
        <v>15</v>
      </c>
    </row>
    <row r="25" spans="1:79" x14ac:dyDescent="0.25">
      <c r="A25" s="115"/>
      <c r="B25" s="2" t="s">
        <v>18</v>
      </c>
      <c r="C25" s="2" t="s">
        <v>5</v>
      </c>
      <c r="D25" s="18">
        <v>56</v>
      </c>
      <c r="E25" s="18">
        <v>58</v>
      </c>
      <c r="F25" s="18">
        <v>60</v>
      </c>
      <c r="G25" s="18">
        <v>25</v>
      </c>
      <c r="H25" s="18">
        <v>32</v>
      </c>
      <c r="I25" s="18">
        <v>38</v>
      </c>
      <c r="J25" s="18"/>
      <c r="K25" s="18">
        <v>21</v>
      </c>
      <c r="L25" s="18">
        <v>28</v>
      </c>
      <c r="M25" s="18">
        <v>36</v>
      </c>
      <c r="N25" s="18">
        <v>42</v>
      </c>
      <c r="O25" s="18">
        <v>19</v>
      </c>
      <c r="P25" s="18"/>
      <c r="Q25" s="18">
        <v>45</v>
      </c>
      <c r="R25" s="18"/>
      <c r="S25" s="2">
        <v>26</v>
      </c>
      <c r="T25" s="2">
        <v>29</v>
      </c>
      <c r="U25" s="6">
        <v>39</v>
      </c>
      <c r="V25" s="7"/>
      <c r="W25" s="7"/>
      <c r="X25" s="18">
        <v>60</v>
      </c>
      <c r="Y25" s="7"/>
      <c r="Z25" s="7"/>
      <c r="AA25" s="18">
        <v>50</v>
      </c>
      <c r="AB25" s="36">
        <v>55.4</v>
      </c>
      <c r="AD25">
        <v>59.1</v>
      </c>
      <c r="AE25" s="18"/>
      <c r="AF25" s="18"/>
      <c r="AG25" s="18">
        <v>65</v>
      </c>
      <c r="AH25" s="7"/>
      <c r="AI25" s="7"/>
      <c r="AJ25" s="18">
        <v>60</v>
      </c>
      <c r="AK25" s="2"/>
      <c r="AL25" s="2"/>
      <c r="AM25" s="6">
        <v>40</v>
      </c>
      <c r="AN25" s="11"/>
      <c r="AO25" s="11"/>
      <c r="AP25" s="11"/>
      <c r="AQ25">
        <v>10</v>
      </c>
      <c r="AR25" s="2" t="s">
        <v>132</v>
      </c>
      <c r="AS25" s="50">
        <v>2.4954667806024355</v>
      </c>
      <c r="AT25" s="75">
        <f t="shared" si="1"/>
        <v>4</v>
      </c>
      <c r="AU25" s="76">
        <v>0.19393442622950821</v>
      </c>
      <c r="AV25" s="75">
        <f t="shared" si="2"/>
        <v>2</v>
      </c>
      <c r="AW25" s="62">
        <v>12.867580187383648</v>
      </c>
      <c r="AX25" s="75">
        <f t="shared" si="3"/>
        <v>9</v>
      </c>
      <c r="AY25" s="64">
        <v>2.2000000000000002</v>
      </c>
      <c r="AZ25" s="75">
        <f t="shared" si="4"/>
        <v>11</v>
      </c>
      <c r="BA25" s="50">
        <v>2.1992935489868004</v>
      </c>
      <c r="BB25" s="75">
        <f t="shared" si="5"/>
        <v>11</v>
      </c>
      <c r="BC25" s="15">
        <v>1.2950126796280643</v>
      </c>
      <c r="BD25" s="75">
        <f t="shared" si="6"/>
        <v>4</v>
      </c>
      <c r="BE25" s="75">
        <f>100-AJ25/BC25</f>
        <v>53.668407310704964</v>
      </c>
      <c r="BF25" s="75">
        <f t="shared" si="7"/>
        <v>6</v>
      </c>
      <c r="BG25" s="16">
        <v>4.384615384615385</v>
      </c>
      <c r="BH25" s="75">
        <f t="shared" si="12"/>
        <v>10</v>
      </c>
      <c r="BI25" s="18">
        <v>9.1</v>
      </c>
      <c r="BJ25" s="75">
        <f t="shared" si="8"/>
        <v>8</v>
      </c>
      <c r="BK25" s="79">
        <f>88-(AT25+AV25+AX25+AZ25+BB25+BD25+BF25+BH25+BJ25)</f>
        <v>23</v>
      </c>
      <c r="BL25">
        <f>66-(BJ25*BL$6+BF25*BL$5+BB25*BL$4)</f>
        <v>14</v>
      </c>
      <c r="BM25">
        <f>66-(BJ25*BM$6+BF25*BM$5+BB25*BM$4)</f>
        <v>18</v>
      </c>
    </row>
    <row r="26" spans="1:79" x14ac:dyDescent="0.25">
      <c r="A26" s="115"/>
      <c r="B26" s="2" t="s">
        <v>41</v>
      </c>
      <c r="C26" s="2" t="s">
        <v>63</v>
      </c>
      <c r="D26" s="7"/>
      <c r="E26" s="7"/>
      <c r="F26" s="7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2"/>
      <c r="T26" s="2"/>
      <c r="U26" s="6">
        <v>1295</v>
      </c>
      <c r="V26" s="7"/>
      <c r="W26" s="7"/>
      <c r="X26" s="7"/>
      <c r="Y26" s="7"/>
      <c r="Z26" s="7"/>
      <c r="AA26" s="7"/>
      <c r="AB26" s="7"/>
      <c r="AC26" s="7"/>
      <c r="AD26" s="36"/>
      <c r="AE26" s="7"/>
      <c r="AF26" s="7"/>
      <c r="AG26" s="18"/>
      <c r="AH26" s="7"/>
      <c r="AI26" s="7"/>
      <c r="AJ26" s="59">
        <v>618</v>
      </c>
      <c r="AK26" s="7"/>
      <c r="AL26" s="7"/>
      <c r="AM26" s="7"/>
      <c r="AN26" s="11"/>
      <c r="AO26" s="11"/>
      <c r="AP26" s="11"/>
      <c r="AQ26">
        <v>11</v>
      </c>
      <c r="AR26" s="2" t="s">
        <v>136</v>
      </c>
      <c r="AS26" s="50">
        <v>2.737199900998267</v>
      </c>
      <c r="AT26" s="75">
        <f t="shared" si="1"/>
        <v>3</v>
      </c>
      <c r="AU26" s="76">
        <v>0.14754098360655737</v>
      </c>
      <c r="AV26" s="75">
        <f t="shared" si="2"/>
        <v>6</v>
      </c>
      <c r="AW26" s="62">
        <v>18.55213266232159</v>
      </c>
      <c r="AX26" s="75">
        <f t="shared" si="3"/>
        <v>3</v>
      </c>
      <c r="AY26" s="50">
        <v>15.012510425354462</v>
      </c>
      <c r="AZ26" s="75">
        <f t="shared" si="4"/>
        <v>5</v>
      </c>
      <c r="BA26" s="50">
        <v>7.5062552126772308</v>
      </c>
      <c r="BB26" s="75">
        <f t="shared" si="5"/>
        <v>7</v>
      </c>
      <c r="BC26" s="15">
        <v>0.91555555555555557</v>
      </c>
      <c r="BD26" s="75">
        <f t="shared" si="6"/>
        <v>9</v>
      </c>
      <c r="BE26" s="75">
        <f>100-AM25/BC26</f>
        <v>56.310679611650485</v>
      </c>
      <c r="BF26" s="75">
        <f t="shared" si="7"/>
        <v>5</v>
      </c>
      <c r="BG26" s="16">
        <v>5.15</v>
      </c>
      <c r="BH26" s="75">
        <f t="shared" si="12"/>
        <v>9</v>
      </c>
      <c r="BI26" s="2">
        <v>7.8</v>
      </c>
      <c r="BJ26" s="75">
        <f t="shared" si="8"/>
        <v>12</v>
      </c>
      <c r="BK26" s="79">
        <f>88-(AT26+AV26+AX26+AZ26+BB26+BD26+BF26+BH26+BJ26)</f>
        <v>29</v>
      </c>
      <c r="BL26">
        <f>66-(BJ26*BL$6+BF26*BL$5+BB26*BL$4)</f>
        <v>11</v>
      </c>
      <c r="BM26">
        <f>66-(BJ26*BM$6+BF26*BM$5+BB26*BM$4)</f>
        <v>25</v>
      </c>
    </row>
    <row r="27" spans="1:79" ht="15.75" thickBot="1" x14ac:dyDescent="0.3">
      <c r="A27" s="116"/>
      <c r="B27" s="27" t="s">
        <v>17</v>
      </c>
      <c r="C27" s="27" t="s">
        <v>5</v>
      </c>
      <c r="D27" s="37"/>
      <c r="E27" s="37"/>
      <c r="F27" s="37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>
        <v>53</v>
      </c>
      <c r="R27" s="39"/>
      <c r="S27" s="27"/>
      <c r="T27" s="27"/>
      <c r="U27" s="28">
        <v>50</v>
      </c>
      <c r="V27" s="37"/>
      <c r="W27" s="37"/>
      <c r="X27" s="37"/>
      <c r="Y27" s="37"/>
      <c r="Z27" s="37"/>
      <c r="AA27" s="37"/>
      <c r="AB27" s="37"/>
      <c r="AC27" s="37"/>
      <c r="AD27" s="40">
        <v>72</v>
      </c>
      <c r="AE27" s="37"/>
      <c r="AF27" s="37"/>
      <c r="AG27" s="39">
        <v>73</v>
      </c>
      <c r="AH27" s="37"/>
      <c r="AI27" s="37"/>
      <c r="AJ27" s="37"/>
      <c r="AK27" s="37"/>
      <c r="AL27" s="37"/>
      <c r="AM27" s="37"/>
      <c r="AN27" s="38"/>
      <c r="AO27" s="38"/>
      <c r="AP27" s="38"/>
      <c r="AQ27">
        <v>12</v>
      </c>
      <c r="AR27" s="2" t="s">
        <v>142</v>
      </c>
      <c r="AS27" s="50">
        <v>2.857303193048554</v>
      </c>
      <c r="AT27" s="75">
        <f t="shared" si="1"/>
        <v>2</v>
      </c>
      <c r="AU27" s="76">
        <v>0.10498687664041995</v>
      </c>
      <c r="AV27" s="75">
        <f t="shared" si="2"/>
        <v>10</v>
      </c>
      <c r="AW27" s="62">
        <v>27.215812913787477</v>
      </c>
      <c r="AX27" s="75">
        <f t="shared" si="3"/>
        <v>1</v>
      </c>
      <c r="AY27" s="64">
        <v>1.82</v>
      </c>
      <c r="AZ27" s="75">
        <f t="shared" si="4"/>
        <v>12</v>
      </c>
      <c r="BA27" s="50">
        <v>1.8190086402910415</v>
      </c>
      <c r="BB27" s="75">
        <f t="shared" si="5"/>
        <v>12</v>
      </c>
      <c r="BC27" s="15">
        <v>1.8</v>
      </c>
      <c r="BD27" s="75" t="e">
        <f t="shared" si="6"/>
        <v>#N/A</v>
      </c>
      <c r="BE27" s="75">
        <f>100-AP25/BC27</f>
        <v>100</v>
      </c>
      <c r="BF27" s="75" t="e">
        <f t="shared" si="7"/>
        <v>#N/A</v>
      </c>
      <c r="BG27" s="72" t="e">
        <v>#DIV/0!</v>
      </c>
      <c r="BH27" s="75" t="e">
        <f t="shared" si="12"/>
        <v>#DIV/0!</v>
      </c>
      <c r="BI27" s="70">
        <v>12.8</v>
      </c>
      <c r="BJ27" s="75">
        <f t="shared" si="8"/>
        <v>3</v>
      </c>
      <c r="BK27" s="79" t="e">
        <f>88-(AT27+AV27+AX27+AZ27+BB27+BD27+BF27+BH27+BJ27)</f>
        <v>#N/A</v>
      </c>
      <c r="BL27" t="e">
        <f>66-(BJ27*BL$6+BF27*BL$5+BB27*BL$4)</f>
        <v>#N/A</v>
      </c>
      <c r="BM27" t="e">
        <f>66-(BJ27*BM$6+BF27*BM$5+BB27*BM$4)</f>
        <v>#N/A</v>
      </c>
    </row>
    <row r="28" spans="1:79" x14ac:dyDescent="0.25">
      <c r="A28" s="31"/>
      <c r="B28" s="32"/>
      <c r="C28" s="32"/>
      <c r="D28" s="32" t="s">
        <v>14</v>
      </c>
      <c r="E28" s="32" t="s">
        <v>16</v>
      </c>
      <c r="F28" s="32" t="s">
        <v>15</v>
      </c>
      <c r="G28" s="32" t="s">
        <v>14</v>
      </c>
      <c r="H28" s="32" t="s">
        <v>16</v>
      </c>
      <c r="I28" s="32" t="s">
        <v>15</v>
      </c>
      <c r="J28" s="32"/>
      <c r="K28" s="32" t="s">
        <v>14</v>
      </c>
      <c r="L28" s="32" t="s">
        <v>16</v>
      </c>
      <c r="M28" s="32" t="s">
        <v>15</v>
      </c>
      <c r="N28" s="32"/>
      <c r="O28" s="32" t="s">
        <v>14</v>
      </c>
      <c r="P28" s="32" t="s">
        <v>16</v>
      </c>
      <c r="Q28" s="32" t="s">
        <v>15</v>
      </c>
      <c r="R28" s="32"/>
      <c r="S28" s="32" t="s">
        <v>14</v>
      </c>
      <c r="T28" s="32" t="s">
        <v>16</v>
      </c>
      <c r="U28" s="32" t="s">
        <v>15</v>
      </c>
      <c r="V28" s="32" t="s">
        <v>14</v>
      </c>
      <c r="W28" s="32" t="s">
        <v>112</v>
      </c>
      <c r="X28" s="32" t="s">
        <v>15</v>
      </c>
      <c r="Y28" s="32" t="s">
        <v>14</v>
      </c>
      <c r="Z28" s="32" t="s">
        <v>112</v>
      </c>
      <c r="AA28" s="32" t="s">
        <v>15</v>
      </c>
      <c r="AB28" s="32" t="s">
        <v>14</v>
      </c>
      <c r="AC28" s="32" t="s">
        <v>112</v>
      </c>
      <c r="AD28" s="32" t="s">
        <v>15</v>
      </c>
      <c r="AE28" s="32" t="s">
        <v>14</v>
      </c>
      <c r="AF28" s="32" t="s">
        <v>112</v>
      </c>
      <c r="AG28" s="32" t="s">
        <v>15</v>
      </c>
      <c r="AH28" s="32" t="s">
        <v>14</v>
      </c>
      <c r="AI28" s="32" t="s">
        <v>112</v>
      </c>
      <c r="AJ28" s="32" t="s">
        <v>15</v>
      </c>
      <c r="AK28" s="32" t="s">
        <v>14</v>
      </c>
      <c r="AL28" s="32" t="s">
        <v>16</v>
      </c>
      <c r="AM28" s="32" t="s">
        <v>15</v>
      </c>
      <c r="AN28" s="32" t="s">
        <v>14</v>
      </c>
      <c r="AO28" s="32" t="s">
        <v>16</v>
      </c>
      <c r="AP28" s="32" t="s">
        <v>15</v>
      </c>
    </row>
    <row r="29" spans="1:79" ht="15" customHeight="1" x14ac:dyDescent="0.25">
      <c r="A29" s="118" t="s">
        <v>69</v>
      </c>
      <c r="B29" s="2" t="s">
        <v>42</v>
      </c>
      <c r="C29" s="2" t="s">
        <v>6</v>
      </c>
      <c r="D29" s="2">
        <v>18.600000000000001</v>
      </c>
      <c r="E29" s="2">
        <v>17</v>
      </c>
      <c r="F29" s="2">
        <v>13.3</v>
      </c>
      <c r="G29" s="2">
        <v>28.5</v>
      </c>
      <c r="H29" s="2">
        <v>7.375</v>
      </c>
      <c r="I29" s="2">
        <v>11.375</v>
      </c>
      <c r="J29" s="2"/>
      <c r="K29" s="2">
        <v>32.924999999999997</v>
      </c>
      <c r="L29" s="2">
        <v>7.4249999999999998</v>
      </c>
      <c r="M29" s="2">
        <v>12.125</v>
      </c>
      <c r="N29" s="2"/>
      <c r="O29" s="2">
        <v>39.5</v>
      </c>
      <c r="P29" s="2">
        <v>8.875</v>
      </c>
      <c r="Q29" s="2">
        <v>12</v>
      </c>
      <c r="R29" s="2"/>
      <c r="S29" s="2">
        <v>32</v>
      </c>
      <c r="T29" s="2">
        <v>8.6</v>
      </c>
      <c r="U29" s="2">
        <v>11.5</v>
      </c>
      <c r="V29" s="2"/>
      <c r="W29" s="2"/>
      <c r="X29" s="2"/>
      <c r="Y29" s="2"/>
      <c r="Z29" s="2"/>
      <c r="AA29" s="2"/>
      <c r="AB29" s="2">
        <v>21.925000000000001</v>
      </c>
      <c r="AC29" s="2">
        <v>21.125</v>
      </c>
      <c r="AD29" s="2">
        <v>2.5</v>
      </c>
      <c r="AE29" s="2">
        <v>23.5</v>
      </c>
      <c r="AF29" s="2">
        <v>18</v>
      </c>
      <c r="AG29" s="2">
        <v>3</v>
      </c>
      <c r="AH29" s="2"/>
      <c r="AI29" s="2"/>
      <c r="AJ29" s="2"/>
      <c r="AK29" s="2">
        <v>28.75</v>
      </c>
      <c r="AL29" s="2">
        <v>15.5</v>
      </c>
      <c r="AM29" s="2">
        <v>12.75</v>
      </c>
      <c r="AN29" s="2">
        <v>22.2</v>
      </c>
      <c r="AO29" s="2">
        <v>12.2</v>
      </c>
      <c r="AP29" s="2">
        <v>10.8</v>
      </c>
    </row>
    <row r="30" spans="1:79" x14ac:dyDescent="0.25">
      <c r="A30" s="118"/>
      <c r="B30" s="2" t="s">
        <v>4</v>
      </c>
      <c r="C30" s="2" t="s">
        <v>7</v>
      </c>
      <c r="D30" s="2"/>
      <c r="E30" s="2"/>
      <c r="F30" s="2">
        <v>51</v>
      </c>
      <c r="G30" s="2"/>
      <c r="H30" s="2"/>
      <c r="I30" s="2">
        <v>22.5</v>
      </c>
      <c r="J30" s="2"/>
      <c r="K30" s="2"/>
      <c r="L30" s="2"/>
      <c r="M30" s="2">
        <v>19.2</v>
      </c>
      <c r="N30" s="2"/>
      <c r="O30" s="2"/>
      <c r="P30" s="2"/>
      <c r="Q30" s="2">
        <v>29</v>
      </c>
      <c r="R30" s="2"/>
      <c r="S30" s="2"/>
      <c r="T30" s="2"/>
      <c r="U30" s="2">
        <v>22</v>
      </c>
      <c r="V30" s="2"/>
      <c r="W30" s="2"/>
      <c r="X30" s="2"/>
      <c r="Y30" s="2"/>
      <c r="Z30" s="2"/>
      <c r="AA30" s="2" t="s">
        <v>118</v>
      </c>
      <c r="AB30" s="2"/>
      <c r="AC30" s="2"/>
      <c r="AD30" s="2">
        <v>5</v>
      </c>
      <c r="AE30" s="2"/>
      <c r="AF30" s="2"/>
      <c r="AG30" s="2">
        <v>5</v>
      </c>
      <c r="AH30" s="2"/>
      <c r="AI30" s="2"/>
      <c r="AJ30" s="2"/>
      <c r="AK30" s="2"/>
      <c r="AL30" s="2"/>
      <c r="AM30" s="2">
        <v>61</v>
      </c>
      <c r="AN30" s="2"/>
      <c r="AO30" s="2"/>
      <c r="AP30" s="2">
        <v>64.5</v>
      </c>
    </row>
    <row r="31" spans="1:79" x14ac:dyDescent="0.25">
      <c r="A31" s="118"/>
      <c r="B31" s="2" t="s">
        <v>43</v>
      </c>
      <c r="C31" s="2" t="s">
        <v>6</v>
      </c>
      <c r="D31" s="7"/>
      <c r="E31" s="7"/>
      <c r="F31" s="7"/>
      <c r="G31" s="2">
        <v>30.375</v>
      </c>
      <c r="H31" s="2">
        <v>11.875</v>
      </c>
      <c r="I31" s="2">
        <v>21.875</v>
      </c>
      <c r="J31" s="2"/>
      <c r="K31" s="2">
        <v>28.25</v>
      </c>
      <c r="L31" s="2">
        <v>9.0625</v>
      </c>
      <c r="M31" s="2">
        <v>19</v>
      </c>
      <c r="N31" s="2"/>
      <c r="O31" s="2">
        <v>33.25</v>
      </c>
      <c r="P31" s="2">
        <v>12</v>
      </c>
      <c r="Q31" s="2">
        <v>23.5</v>
      </c>
      <c r="R31" s="2"/>
      <c r="S31" s="2">
        <v>30.4</v>
      </c>
      <c r="T31" s="2">
        <v>10.199999999999999</v>
      </c>
      <c r="U31" s="2">
        <v>21</v>
      </c>
      <c r="V31" s="2">
        <v>38</v>
      </c>
      <c r="W31" s="2">
        <v>26.1</v>
      </c>
      <c r="X31" s="2">
        <v>13.8</v>
      </c>
      <c r="Y31" s="2">
        <v>38</v>
      </c>
      <c r="Z31" s="2">
        <v>26.2</v>
      </c>
      <c r="AA31" s="2">
        <v>11.8</v>
      </c>
      <c r="AB31" s="2">
        <v>39.325000000000003</v>
      </c>
      <c r="AC31" s="2">
        <v>26.75</v>
      </c>
      <c r="AD31" s="2">
        <v>13.69</v>
      </c>
      <c r="AE31" s="2">
        <v>48</v>
      </c>
      <c r="AF31" s="2">
        <v>33.5</v>
      </c>
      <c r="AG31" s="2">
        <v>9</v>
      </c>
      <c r="AH31" s="2">
        <v>37.75</v>
      </c>
      <c r="AI31" s="2">
        <v>31</v>
      </c>
      <c r="AJ31" s="2">
        <v>7</v>
      </c>
      <c r="AK31" s="2"/>
      <c r="AL31" s="2"/>
      <c r="AM31" s="2"/>
      <c r="AN31" s="2">
        <v>26.38</v>
      </c>
      <c r="AO31" s="2">
        <v>4.9400000000000004</v>
      </c>
      <c r="AP31" s="2">
        <v>14.68</v>
      </c>
    </row>
    <row r="32" spans="1:79" x14ac:dyDescent="0.25">
      <c r="A32" s="118"/>
      <c r="B32" s="2" t="s">
        <v>44</v>
      </c>
      <c r="C32" s="2" t="s">
        <v>7</v>
      </c>
      <c r="D32" s="7"/>
      <c r="E32" s="7"/>
      <c r="F32" s="7"/>
      <c r="G32" s="2"/>
      <c r="H32" s="2"/>
      <c r="I32" s="2">
        <v>72</v>
      </c>
      <c r="J32" s="2"/>
      <c r="K32" s="2"/>
      <c r="L32" s="2"/>
      <c r="M32" s="2">
        <v>58.4</v>
      </c>
      <c r="N32" s="2"/>
      <c r="O32" s="2"/>
      <c r="P32" s="2"/>
      <c r="Q32" s="2">
        <v>100</v>
      </c>
      <c r="R32" s="2"/>
      <c r="S32" s="2"/>
      <c r="T32" s="2"/>
      <c r="U32" s="2">
        <v>71</v>
      </c>
      <c r="V32" s="7"/>
      <c r="W32" s="7"/>
      <c r="X32" s="2">
        <v>83</v>
      </c>
      <c r="Y32" s="7"/>
      <c r="Z32" s="7"/>
      <c r="AA32" s="2">
        <v>92</v>
      </c>
      <c r="AB32" s="2"/>
      <c r="AC32" s="2"/>
      <c r="AD32" s="2">
        <v>75.3</v>
      </c>
      <c r="AE32" s="2"/>
      <c r="AF32" s="2"/>
      <c r="AG32" s="2">
        <v>85</v>
      </c>
      <c r="AH32" s="2"/>
      <c r="AI32" s="2"/>
      <c r="AJ32" s="2">
        <v>61</v>
      </c>
      <c r="AK32" s="2"/>
      <c r="AL32" s="2"/>
      <c r="AM32" s="2"/>
      <c r="AN32" s="2"/>
      <c r="AO32" s="2"/>
      <c r="AP32" s="2">
        <v>11.7</v>
      </c>
    </row>
    <row r="33" spans="1:73" x14ac:dyDescent="0.25">
      <c r="A33" s="118"/>
      <c r="B33" s="12" t="s">
        <v>3</v>
      </c>
      <c r="C33" s="12" t="s">
        <v>8</v>
      </c>
      <c r="D33" s="96">
        <f>((D29*E29*F29)+(D31*E31*F31))/(144*12)</f>
        <v>2.4337152777777784</v>
      </c>
      <c r="E33" s="96"/>
      <c r="F33" s="96"/>
      <c r="G33" s="87">
        <f>((G29*H29*I29)+(G31*H31*I31))/(144*12)</f>
        <v>5.9498053656684027</v>
      </c>
      <c r="H33" s="88"/>
      <c r="I33" s="88"/>
      <c r="J33" s="89"/>
      <c r="K33" s="87">
        <f>((K29*L29*M29)+(K31*L31*M31))/(144*12)</f>
        <v>4.530366256148727</v>
      </c>
      <c r="L33" s="88"/>
      <c r="M33" s="88"/>
      <c r="N33" s="89"/>
      <c r="O33" s="87">
        <f>((O29*P29*Q29)+(O31*P31*Q31))/(144*12)</f>
        <v>7.860677083333333</v>
      </c>
      <c r="P33" s="88"/>
      <c r="Q33" s="88"/>
      <c r="R33" s="89"/>
      <c r="S33" s="87">
        <f>((S29*T29*U29)+(S31*T31*U31))/(144*12)</f>
        <v>5.5998148148148141</v>
      </c>
      <c r="T33" s="88"/>
      <c r="U33" s="89"/>
      <c r="V33" s="96">
        <f>(V31*W31*X31)/(144*12)</f>
        <v>7.9206250000000011</v>
      </c>
      <c r="W33" s="96"/>
      <c r="X33" s="96"/>
      <c r="Y33" s="96">
        <f>(Y31*Z31*AA31)/(144*12)</f>
        <v>6.7986574074074086</v>
      </c>
      <c r="Z33" s="96"/>
      <c r="AA33" s="96"/>
      <c r="AB33" s="87">
        <f>(AB31*AC31*AD31)/(144*12)</f>
        <v>8.3339756582754632</v>
      </c>
      <c r="AC33" s="88"/>
      <c r="AD33" s="89"/>
      <c r="AE33" s="96">
        <f>(AE31*AF31*AG31)/(144*12)</f>
        <v>8.375</v>
      </c>
      <c r="AF33" s="96"/>
      <c r="AG33" s="96"/>
      <c r="AH33" s="96">
        <f>(AH31*AI31*AJ31)/(144*12)</f>
        <v>4.7405960648148149</v>
      </c>
      <c r="AI33" s="96"/>
      <c r="AJ33" s="96"/>
      <c r="AK33" s="96">
        <f>AK29*AL29*AM29/144/12</f>
        <v>3.2880316840277781</v>
      </c>
      <c r="AL33" s="96"/>
      <c r="AM33" s="96"/>
      <c r="AN33" s="87">
        <f>((AN29*AO29*AP29)+(AN31*AO31*AP31))/(144*12)</f>
        <v>2.79984287962963</v>
      </c>
      <c r="AO33" s="88"/>
      <c r="AP33" s="89"/>
    </row>
    <row r="34" spans="1:73" x14ac:dyDescent="0.25">
      <c r="A34" s="118"/>
      <c r="B34" s="12" t="s">
        <v>38</v>
      </c>
      <c r="C34" s="12" t="s">
        <v>7</v>
      </c>
      <c r="D34" s="96">
        <f>F30+F32</f>
        <v>51</v>
      </c>
      <c r="E34" s="96"/>
      <c r="F34" s="96"/>
      <c r="G34" s="87">
        <f>I30+I32</f>
        <v>94.5</v>
      </c>
      <c r="H34" s="88"/>
      <c r="I34" s="88"/>
      <c r="J34" s="89"/>
      <c r="K34" s="87">
        <f>M30+M32</f>
        <v>77.599999999999994</v>
      </c>
      <c r="L34" s="88"/>
      <c r="M34" s="88"/>
      <c r="N34" s="89"/>
      <c r="O34" s="87">
        <f>Q30+Q32</f>
        <v>129</v>
      </c>
      <c r="P34" s="88"/>
      <c r="Q34" s="88"/>
      <c r="R34" s="89"/>
      <c r="S34" s="96">
        <f>U30+U32</f>
        <v>93</v>
      </c>
      <c r="T34" s="96"/>
      <c r="U34" s="96"/>
      <c r="V34" s="96">
        <f>X32</f>
        <v>83</v>
      </c>
      <c r="W34" s="96"/>
      <c r="X34" s="96"/>
      <c r="Y34" s="96">
        <f>AA32</f>
        <v>92</v>
      </c>
      <c r="Z34" s="96"/>
      <c r="AA34" s="96"/>
      <c r="AB34" s="87">
        <f>AD32</f>
        <v>75.3</v>
      </c>
      <c r="AC34" s="88"/>
      <c r="AD34" s="89"/>
      <c r="AE34" s="96">
        <f>AG32</f>
        <v>85</v>
      </c>
      <c r="AF34" s="96"/>
      <c r="AG34" s="96"/>
      <c r="AH34" s="96">
        <f>AJ32</f>
        <v>61</v>
      </c>
      <c r="AI34" s="96"/>
      <c r="AJ34" s="96"/>
      <c r="AK34" s="96">
        <f>AM30</f>
        <v>61</v>
      </c>
      <c r="AL34" s="96"/>
      <c r="AM34" s="96"/>
      <c r="AN34" s="87">
        <f>AP30+AP32</f>
        <v>76.2</v>
      </c>
      <c r="AO34" s="88"/>
      <c r="AP34" s="89"/>
    </row>
    <row r="35" spans="1:73" x14ac:dyDescent="0.25">
      <c r="A35" s="7"/>
      <c r="B35" s="119" t="s">
        <v>73</v>
      </c>
      <c r="C35" s="120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BU35" s="60"/>
    </row>
    <row r="36" spans="1:73" x14ac:dyDescent="0.25">
      <c r="A36" s="2"/>
      <c r="B36" s="12" t="s">
        <v>47</v>
      </c>
      <c r="C36" s="12" t="s">
        <v>45</v>
      </c>
      <c r="D36" s="9"/>
      <c r="F36" s="50">
        <f>D7/D33</f>
        <v>3.2871552695781192</v>
      </c>
      <c r="G36" s="9"/>
      <c r="I36" s="50">
        <f>G7/G33</f>
        <v>1.5126545234457325</v>
      </c>
      <c r="J36" s="9"/>
      <c r="K36" s="13"/>
      <c r="M36" s="50">
        <f>K7/K33</f>
        <v>1.9865943482571577</v>
      </c>
      <c r="N36" s="13"/>
      <c r="O36" s="68"/>
      <c r="P36" s="68"/>
      <c r="Q36" s="50">
        <f>O7/O33</f>
        <v>1.1449395395063773</v>
      </c>
      <c r="R36" s="68"/>
      <c r="S36" s="9"/>
      <c r="T36" s="2"/>
      <c r="U36" s="50">
        <f>S7/S33</f>
        <v>2.1429280068785346</v>
      </c>
      <c r="V36" s="13"/>
      <c r="X36" s="50">
        <f>V7/V33</f>
        <v>1.7044109524185274</v>
      </c>
      <c r="Y36" s="13"/>
      <c r="AA36" s="50">
        <f>Y7/Y33</f>
        <v>1.9856861716978431</v>
      </c>
      <c r="AB36" s="58"/>
      <c r="AD36" s="50">
        <f>AB7/AB33</f>
        <v>1.6198751416552055</v>
      </c>
      <c r="AE36" s="13"/>
      <c r="AG36" s="50">
        <f>AE7/AE33</f>
        <v>1.9701492537313432</v>
      </c>
      <c r="AH36" s="13"/>
      <c r="AJ36" s="50">
        <f>AH7/AH33</f>
        <v>2.4954667806024355</v>
      </c>
      <c r="AK36" s="9"/>
      <c r="AM36" s="50">
        <f>AK7/AK33</f>
        <v>2.737199900998267</v>
      </c>
      <c r="AN36" s="58"/>
      <c r="AP36" s="50">
        <f>AN7/AN33</f>
        <v>2.857303193048554</v>
      </c>
    </row>
    <row r="37" spans="1:73" x14ac:dyDescent="0.25">
      <c r="A37" s="2"/>
      <c r="B37" s="12" t="s">
        <v>49</v>
      </c>
      <c r="C37" s="12" t="s">
        <v>46</v>
      </c>
      <c r="D37" s="9"/>
      <c r="F37" s="50">
        <f>D7/D34</f>
        <v>0.15686274509803921</v>
      </c>
      <c r="G37" s="9"/>
      <c r="H37" s="2"/>
      <c r="I37" s="50">
        <f>G7/G34</f>
        <v>9.5238095238095233E-2</v>
      </c>
      <c r="J37" s="9"/>
      <c r="K37" s="13"/>
      <c r="L37" s="2"/>
      <c r="M37" s="50">
        <f>K7/K34</f>
        <v>0.11597938144329897</v>
      </c>
      <c r="N37" s="13"/>
      <c r="O37" s="68"/>
      <c r="P37" s="68"/>
      <c r="Q37" s="50">
        <f>O7/O34</f>
        <v>6.9767441860465115E-2</v>
      </c>
      <c r="R37" s="68"/>
      <c r="S37" s="9"/>
      <c r="U37" s="50">
        <f>S7/S34</f>
        <v>0.12903225806451613</v>
      </c>
      <c r="V37" s="13"/>
      <c r="X37" s="50">
        <f>V7/V34</f>
        <v>0.16265060240963855</v>
      </c>
      <c r="Y37" s="13"/>
      <c r="AA37" s="50">
        <f>Y7/Y34</f>
        <v>0.14673913043478262</v>
      </c>
      <c r="AB37" s="58"/>
      <c r="AD37" s="50">
        <f>AB7/AB34</f>
        <v>0.17928286852589642</v>
      </c>
      <c r="AE37" s="13"/>
      <c r="AG37" s="50">
        <f>AE7/AE34</f>
        <v>0.19411764705882353</v>
      </c>
      <c r="AH37" s="13"/>
      <c r="AJ37" s="50">
        <f>AH7/AH34</f>
        <v>0.19393442622950821</v>
      </c>
      <c r="AK37" s="9"/>
      <c r="AM37" s="50">
        <f>AK7/AK34</f>
        <v>0.14754098360655737</v>
      </c>
      <c r="AN37" s="58"/>
      <c r="AP37" s="50">
        <f>AN7/AN34</f>
        <v>0.10498687664041995</v>
      </c>
    </row>
    <row r="38" spans="1:73" x14ac:dyDescent="0.25">
      <c r="A38" s="2"/>
      <c r="B38" s="12" t="s">
        <v>36</v>
      </c>
      <c r="C38" s="12" t="s">
        <v>37</v>
      </c>
      <c r="E38" s="62"/>
      <c r="F38" s="62">
        <f>(F30+F32)/D33</f>
        <v>20.955614843560507</v>
      </c>
      <c r="H38" s="62"/>
      <c r="I38" s="62">
        <f>(I30+I32)/G33</f>
        <v>15.882872496180191</v>
      </c>
      <c r="J38" s="52"/>
      <c r="L38" s="62"/>
      <c r="M38" s="62">
        <f>(M30+M32)/K33</f>
        <v>17.128857936083936</v>
      </c>
      <c r="N38" s="52"/>
      <c r="O38" s="68"/>
      <c r="P38" s="68"/>
      <c r="Q38" s="62">
        <f>(Q30+Q32)/O33</f>
        <v>16.410800066258076</v>
      </c>
      <c r="R38" s="68"/>
      <c r="S38" s="63"/>
      <c r="T38" s="63"/>
      <c r="U38" s="62">
        <f>(U30+U32)/S33</f>
        <v>16.607692053308643</v>
      </c>
      <c r="W38" s="62"/>
      <c r="X38" s="62">
        <f>V34/V33</f>
        <v>10.47897104079539</v>
      </c>
      <c r="Z38" s="62"/>
      <c r="AA38" s="62">
        <f>Y34/Y33</f>
        <v>13.532083540459375</v>
      </c>
      <c r="AC38" s="62"/>
      <c r="AD38" s="62">
        <f>AB34/AB33</f>
        <v>9.0353035678990352</v>
      </c>
      <c r="AF38" s="62"/>
      <c r="AG38" s="62">
        <f>AE34/AE33</f>
        <v>10.149253731343284</v>
      </c>
      <c r="AI38" s="62"/>
      <c r="AJ38" s="62">
        <f>AH34/AH33</f>
        <v>12.867580187383648</v>
      </c>
      <c r="AL38" s="62"/>
      <c r="AM38" s="62">
        <f>AM30/AK33</f>
        <v>18.55213266232159</v>
      </c>
      <c r="AO38" s="62"/>
      <c r="AP38" s="62">
        <f>(AP30+AP32)/AN33</f>
        <v>27.215812913787477</v>
      </c>
    </row>
    <row r="39" spans="1:73" x14ac:dyDescent="0.25">
      <c r="A39" s="2"/>
      <c r="B39" s="12" t="s">
        <v>64</v>
      </c>
      <c r="C39" s="12" t="s">
        <v>88</v>
      </c>
      <c r="D39" s="47"/>
      <c r="E39" s="47"/>
      <c r="F39" s="48"/>
      <c r="G39" s="9"/>
      <c r="H39" s="9"/>
      <c r="I39" s="50">
        <f>(I12+I19)*1000/H4</f>
        <v>24.111675126903553</v>
      </c>
      <c r="J39" s="9"/>
      <c r="K39" s="13"/>
      <c r="L39" s="13"/>
      <c r="M39" s="50">
        <f>(M12+M19)*1000/L4</f>
        <v>22.873563218390803</v>
      </c>
      <c r="N39" s="13"/>
      <c r="O39" s="68"/>
      <c r="P39" s="68"/>
      <c r="Q39" s="50">
        <f>(Q12+Q19)*1000/P4</f>
        <v>8.8495575221238933</v>
      </c>
      <c r="R39" s="68"/>
      <c r="S39" s="14"/>
      <c r="T39" s="14"/>
      <c r="U39" s="50">
        <f>(U12+U19)*1000/T4</f>
        <v>11.753699284009548</v>
      </c>
      <c r="V39" s="47"/>
      <c r="W39" s="47"/>
      <c r="X39" s="48"/>
      <c r="Y39" s="47"/>
      <c r="Z39" s="47"/>
      <c r="AA39" s="48"/>
      <c r="AB39" s="49"/>
      <c r="AC39" s="49"/>
      <c r="AD39" s="49"/>
      <c r="AE39" s="49"/>
      <c r="AF39" s="49"/>
      <c r="AG39" s="49"/>
      <c r="AH39" s="49"/>
      <c r="AI39" s="49"/>
      <c r="AJ39" s="49"/>
      <c r="AK39" s="9"/>
      <c r="AL39" s="9"/>
      <c r="AM39" s="50">
        <f>(AM12+AM19)*1000/AL4</f>
        <v>15.012510425354462</v>
      </c>
      <c r="AN39" s="49"/>
      <c r="AO39" s="49"/>
      <c r="AP39" s="49"/>
    </row>
    <row r="40" spans="1:73" x14ac:dyDescent="0.25">
      <c r="A40" s="2"/>
      <c r="B40" s="12" t="s">
        <v>65</v>
      </c>
      <c r="C40" s="12" t="s">
        <v>88</v>
      </c>
      <c r="D40" s="14"/>
      <c r="E40" s="14"/>
      <c r="F40" s="50">
        <f>F12*1000/E4</f>
        <v>29.62962962962963</v>
      </c>
      <c r="G40" s="9"/>
      <c r="H40" s="9"/>
      <c r="I40" s="50">
        <f>I12*1000/H4</f>
        <v>11.421319796954315</v>
      </c>
      <c r="J40" s="9"/>
      <c r="K40" s="13"/>
      <c r="L40" s="13"/>
      <c r="M40" s="50">
        <f>M12*1000/L4</f>
        <v>10.344827586206897</v>
      </c>
      <c r="N40" s="13"/>
      <c r="O40" s="68"/>
      <c r="P40" s="68"/>
      <c r="Q40" s="50">
        <f>Q12*1000/P4</f>
        <v>4.4247787610619467</v>
      </c>
      <c r="R40" s="68"/>
      <c r="S40" s="14"/>
      <c r="T40" s="14"/>
      <c r="U40" s="50">
        <f>U12*1000/T4</f>
        <v>5.7279236276849641</v>
      </c>
      <c r="V40" s="14"/>
      <c r="W40" s="14"/>
      <c r="X40" s="50">
        <f>X12*1000/W4</f>
        <v>15.517241379310345</v>
      </c>
      <c r="Y40" s="14"/>
      <c r="Z40" s="14"/>
      <c r="AA40" s="50">
        <f>AA12*1000/Z4</f>
        <v>11.946902654867257</v>
      </c>
      <c r="AB40" s="14"/>
      <c r="AC40" s="14"/>
      <c r="AD40" s="50">
        <f>AD12*1000/AC4</f>
        <v>11.739130434782609</v>
      </c>
      <c r="AE40" s="14"/>
      <c r="AF40" s="14"/>
      <c r="AG40" s="50">
        <f>AG12*1000/AF4</f>
        <v>6.2358276643990926</v>
      </c>
      <c r="AH40" s="14"/>
      <c r="AI40" s="14"/>
      <c r="AJ40" s="50">
        <f>AJ12*1000/AI4</f>
        <v>2.1992935489868004</v>
      </c>
      <c r="AK40" s="9"/>
      <c r="AL40" s="9"/>
      <c r="AM40" s="50">
        <f>AM12*1000/AL4</f>
        <v>7.5062552126772308</v>
      </c>
      <c r="AN40" s="58"/>
      <c r="AO40" s="58"/>
      <c r="AP40" s="50">
        <f>AP12*1000/AO4</f>
        <v>1.8190086402910415</v>
      </c>
    </row>
    <row r="41" spans="1:73" x14ac:dyDescent="0.25">
      <c r="A41" s="2"/>
      <c r="B41" s="12" t="s">
        <v>66</v>
      </c>
      <c r="C41" s="12" t="s">
        <v>39</v>
      </c>
      <c r="D41" s="12"/>
      <c r="E41" s="15"/>
      <c r="F41" s="15">
        <f>(F24/(F12*100))*(1200/300)</f>
        <v>1.03</v>
      </c>
      <c r="G41" s="9"/>
      <c r="H41" s="15"/>
      <c r="I41" s="15">
        <f>(I24/(I12*100))*(1200/300)</f>
        <v>1.0977777777777777</v>
      </c>
      <c r="J41" s="9"/>
      <c r="K41" s="13"/>
      <c r="L41" s="15"/>
      <c r="M41" s="15">
        <f>(M24/(M12*100))*(1200/300)</f>
        <v>1.568888888888889</v>
      </c>
      <c r="N41" s="13"/>
      <c r="O41" s="68"/>
      <c r="P41" s="68"/>
      <c r="Q41" s="15">
        <f>(Q24/(Q12*100))*(1200/300)</f>
        <v>1.8844444444444444</v>
      </c>
      <c r="R41" s="68"/>
      <c r="S41" s="12"/>
      <c r="U41" s="15">
        <f>(U24/(U12*100))*(1200/300)</f>
        <v>1.3733333333333333</v>
      </c>
      <c r="V41" s="12"/>
      <c r="W41" s="15"/>
      <c r="X41" s="15">
        <f>(X24/(X12*100))*(1200/300)</f>
        <v>0.94814814814814818</v>
      </c>
      <c r="Y41" s="12"/>
      <c r="Z41" s="15"/>
      <c r="AA41" s="15">
        <f>(AA24/(AA12*100))*(1200/300)</f>
        <v>0.78518518518518521</v>
      </c>
      <c r="AB41" s="12"/>
      <c r="AC41" s="15"/>
      <c r="AD41" s="15">
        <f>(AD24/(AD12*100))*(1200/300)</f>
        <v>1.04</v>
      </c>
      <c r="AE41" s="12"/>
      <c r="AF41" s="15"/>
      <c r="AG41" s="15">
        <f>(AG24/(AG12*100))*(1200/300)</f>
        <v>0.69090909090909092</v>
      </c>
      <c r="AH41" s="12"/>
      <c r="AI41" s="15"/>
      <c r="AJ41" s="15">
        <f>(AJ24/(AJ12*100))*(1200/300)</f>
        <v>1.2950126796280643</v>
      </c>
      <c r="AK41" s="9"/>
      <c r="AM41" s="15">
        <f>(AM24/(AM12*100))*(1200/300)</f>
        <v>0.91555555555555557</v>
      </c>
      <c r="AN41" s="58"/>
      <c r="AP41" s="15">
        <f>(AP24/(AP12*100))*(1200/300)</f>
        <v>1.8</v>
      </c>
    </row>
    <row r="42" spans="1:73" x14ac:dyDescent="0.25">
      <c r="A42" s="2"/>
      <c r="B42" s="12" t="s">
        <v>67</v>
      </c>
      <c r="C42" s="12" t="s">
        <v>68</v>
      </c>
      <c r="D42" s="16">
        <f t="shared" ref="D42:E42" si="16">D24/D25</f>
        <v>3.0535714285714284</v>
      </c>
      <c r="E42" s="16">
        <f t="shared" si="16"/>
        <v>3.2413793103448274</v>
      </c>
      <c r="F42" s="16">
        <f>F24/F25</f>
        <v>3.4333333333333331</v>
      </c>
      <c r="G42" s="9"/>
      <c r="H42" s="9"/>
      <c r="I42" s="16">
        <f>I24/I25</f>
        <v>6.5</v>
      </c>
      <c r="J42" s="9"/>
      <c r="K42" s="13"/>
      <c r="L42" s="13"/>
      <c r="M42" s="16">
        <f>M24/M25</f>
        <v>9.8055555555555554</v>
      </c>
      <c r="N42" s="13"/>
      <c r="O42" s="68"/>
      <c r="P42" s="68"/>
      <c r="Q42" s="16">
        <f>Q24/Q25</f>
        <v>9.4222222222222225</v>
      </c>
      <c r="R42" s="68"/>
      <c r="S42" s="16">
        <f t="shared" ref="S42:T42" si="17">S24/S25</f>
        <v>9.0384615384615383</v>
      </c>
      <c r="T42" s="16">
        <f t="shared" si="17"/>
        <v>10.172413793103448</v>
      </c>
      <c r="U42" s="16">
        <f>U24/U25</f>
        <v>10.564102564102564</v>
      </c>
      <c r="V42" s="16"/>
      <c r="W42" s="16"/>
      <c r="X42" s="16">
        <f>X24/X25</f>
        <v>5.333333333333333</v>
      </c>
      <c r="Y42" s="16"/>
      <c r="Z42" s="16"/>
      <c r="AA42" s="16">
        <f>AA24/AA25</f>
        <v>5.3</v>
      </c>
      <c r="AB42" s="16"/>
      <c r="AC42" s="16"/>
      <c r="AD42" s="16">
        <f>AD24/AD25</f>
        <v>5.9390862944162439</v>
      </c>
      <c r="AE42" s="16"/>
      <c r="AF42" s="16"/>
      <c r="AG42" s="16">
        <f>AG24/AG25</f>
        <v>4.384615384615385</v>
      </c>
      <c r="AH42" s="16"/>
      <c r="AI42" s="16"/>
      <c r="AJ42" s="16">
        <f>AJ24/AJ25</f>
        <v>6.3833333333333337</v>
      </c>
      <c r="AK42" s="9"/>
      <c r="AL42" s="9"/>
      <c r="AM42" s="16">
        <f>AM24/AM25</f>
        <v>5.15</v>
      </c>
      <c r="AN42" s="58"/>
      <c r="AO42" s="58"/>
      <c r="AP42" s="16" t="e">
        <f>AP24/AP25</f>
        <v>#DIV/0!</v>
      </c>
    </row>
    <row r="43" spans="1:73" x14ac:dyDescent="0.25">
      <c r="A43" s="2"/>
      <c r="B43" s="2" t="s">
        <v>22</v>
      </c>
      <c r="C43" s="2" t="s">
        <v>74</v>
      </c>
      <c r="D43" s="83">
        <v>1.76</v>
      </c>
      <c r="E43" s="86"/>
      <c r="F43" s="84"/>
      <c r="G43" s="83">
        <v>2.08</v>
      </c>
      <c r="H43" s="86"/>
      <c r="I43" s="86"/>
      <c r="J43" s="84"/>
      <c r="K43" s="83">
        <v>2.3199999999999998</v>
      </c>
      <c r="L43" s="86"/>
      <c r="M43" s="86"/>
      <c r="N43" s="84"/>
      <c r="O43" s="66"/>
      <c r="P43" s="66">
        <v>1.7</v>
      </c>
      <c r="Q43" s="66"/>
      <c r="R43" s="66"/>
      <c r="S43" s="83">
        <v>2</v>
      </c>
      <c r="T43" s="86"/>
      <c r="U43" s="84"/>
      <c r="V43" s="111"/>
      <c r="W43" s="112"/>
      <c r="X43" s="113"/>
      <c r="Y43" s="111"/>
      <c r="Z43" s="112"/>
      <c r="AA43" s="113"/>
      <c r="AB43" s="83" t="s">
        <v>113</v>
      </c>
      <c r="AC43" s="86"/>
      <c r="AD43" s="84"/>
      <c r="AE43" s="83"/>
      <c r="AF43" s="86"/>
      <c r="AG43" s="84"/>
      <c r="AH43" s="111"/>
      <c r="AI43" s="112"/>
      <c r="AJ43" s="113"/>
      <c r="AK43" s="83"/>
      <c r="AL43" s="86"/>
      <c r="AM43" s="84"/>
      <c r="AN43" s="83"/>
      <c r="AO43" s="86"/>
      <c r="AP43" s="84"/>
    </row>
    <row r="44" spans="1:73" x14ac:dyDescent="0.25">
      <c r="A44" s="2"/>
      <c r="B44" s="2" t="s">
        <v>23</v>
      </c>
      <c r="C44" s="2"/>
      <c r="D44" s="90"/>
      <c r="E44" s="91"/>
      <c r="F44" s="92"/>
      <c r="G44" s="90"/>
      <c r="H44" s="91"/>
      <c r="I44" s="91"/>
      <c r="J44" s="92"/>
      <c r="K44" s="83" t="s">
        <v>93</v>
      </c>
      <c r="L44" s="86"/>
      <c r="M44" s="86"/>
      <c r="N44" s="84"/>
      <c r="O44" s="83" t="s">
        <v>166</v>
      </c>
      <c r="P44" s="86"/>
      <c r="Q44" s="86"/>
      <c r="R44" s="84"/>
      <c r="S44" s="82" t="s">
        <v>24</v>
      </c>
      <c r="T44" s="82"/>
      <c r="U44" s="82"/>
      <c r="V44" s="90"/>
      <c r="W44" s="91"/>
      <c r="X44" s="92"/>
      <c r="Y44" s="90"/>
      <c r="Z44" s="91"/>
      <c r="AA44" s="92"/>
      <c r="AB44" s="83" t="s">
        <v>113</v>
      </c>
      <c r="AC44" s="86"/>
      <c r="AD44" s="84"/>
      <c r="AE44" s="90"/>
      <c r="AF44" s="91"/>
      <c r="AG44" s="92"/>
      <c r="AH44" s="90"/>
      <c r="AI44" s="91"/>
      <c r="AJ44" s="92"/>
      <c r="AK44" s="90"/>
      <c r="AL44" s="91"/>
      <c r="AM44" s="92"/>
      <c r="AN44" s="90"/>
      <c r="AO44" s="91"/>
      <c r="AP44" s="92"/>
    </row>
    <row r="45" spans="1:73" x14ac:dyDescent="0.25">
      <c r="A45" s="2"/>
      <c r="B45" s="2" t="s">
        <v>26</v>
      </c>
      <c r="C45" s="2" t="s">
        <v>27</v>
      </c>
      <c r="D45" s="83">
        <v>1</v>
      </c>
      <c r="E45" s="86"/>
      <c r="F45" s="84"/>
      <c r="G45" s="99" t="s">
        <v>28</v>
      </c>
      <c r="H45" s="100"/>
      <c r="I45" s="100"/>
      <c r="J45" s="101"/>
      <c r="K45" s="99" t="s">
        <v>105</v>
      </c>
      <c r="L45" s="86"/>
      <c r="M45" s="86"/>
      <c r="N45" s="84"/>
      <c r="O45" s="67"/>
      <c r="P45" s="67"/>
      <c r="Q45" s="67"/>
      <c r="R45" s="67"/>
      <c r="S45" s="124" t="s">
        <v>35</v>
      </c>
      <c r="T45" s="82"/>
      <c r="U45" s="82"/>
      <c r="V45" s="83">
        <v>2</v>
      </c>
      <c r="W45" s="86"/>
      <c r="X45" s="84"/>
      <c r="Y45" s="83">
        <v>2</v>
      </c>
      <c r="Z45" s="86"/>
      <c r="AA45" s="84"/>
      <c r="AB45" s="83">
        <v>2</v>
      </c>
      <c r="AC45" s="86"/>
      <c r="AD45" s="84"/>
      <c r="AE45" s="83">
        <v>2</v>
      </c>
      <c r="AF45" s="86"/>
      <c r="AG45" s="84"/>
      <c r="AH45" s="83"/>
      <c r="AI45" s="86"/>
      <c r="AJ45" s="84"/>
      <c r="AK45" s="122" t="s">
        <v>28</v>
      </c>
      <c r="AL45" s="123"/>
      <c r="AM45" s="123"/>
      <c r="AN45" s="83">
        <v>1</v>
      </c>
      <c r="AO45" s="86"/>
      <c r="AP45" s="84"/>
    </row>
  </sheetData>
  <sortState xmlns:xlrd2="http://schemas.microsoft.com/office/spreadsheetml/2017/richdata2" ref="AQ16:AS26">
    <sortCondition ref="AQ16:AQ26"/>
  </sortState>
  <mergeCells count="162">
    <mergeCell ref="O10:R10"/>
    <mergeCell ref="O44:R44"/>
    <mergeCell ref="O33:R33"/>
    <mergeCell ref="O34:R34"/>
    <mergeCell ref="S43:U43"/>
    <mergeCell ref="AK43:AM43"/>
    <mergeCell ref="D43:F43"/>
    <mergeCell ref="AK45:AM45"/>
    <mergeCell ref="S45:U45"/>
    <mergeCell ref="AK33:AM33"/>
    <mergeCell ref="D45:F45"/>
    <mergeCell ref="D34:F34"/>
    <mergeCell ref="AE45:AG45"/>
    <mergeCell ref="V45:X45"/>
    <mergeCell ref="CL3:CN3"/>
    <mergeCell ref="AB5:AD5"/>
    <mergeCell ref="AB6:AD6"/>
    <mergeCell ref="AB7:AD7"/>
    <mergeCell ref="AB8:AD8"/>
    <mergeCell ref="AB9:AD9"/>
    <mergeCell ref="AB10:AD10"/>
    <mergeCell ref="AB33:AD33"/>
    <mergeCell ref="AB34:AD34"/>
    <mergeCell ref="AE9:AG9"/>
    <mergeCell ref="AE10:AG10"/>
    <mergeCell ref="AE33:AG33"/>
    <mergeCell ref="AE34:AG34"/>
    <mergeCell ref="AE3:AG3"/>
    <mergeCell ref="AE5:AG5"/>
    <mergeCell ref="AE6:AG6"/>
    <mergeCell ref="AE7:AG7"/>
    <mergeCell ref="AK10:AM10"/>
    <mergeCell ref="AN10:AP10"/>
    <mergeCell ref="AH33:AJ33"/>
    <mergeCell ref="AH34:AJ34"/>
    <mergeCell ref="B35:C35"/>
    <mergeCell ref="G34:J34"/>
    <mergeCell ref="G6:J6"/>
    <mergeCell ref="G7:J7"/>
    <mergeCell ref="G8:J8"/>
    <mergeCell ref="G33:J33"/>
    <mergeCell ref="S10:U10"/>
    <mergeCell ref="S8:U8"/>
    <mergeCell ref="AH3:AJ3"/>
    <mergeCell ref="AH5:AJ5"/>
    <mergeCell ref="AH6:AJ6"/>
    <mergeCell ref="AH7:AJ7"/>
    <mergeCell ref="AH8:AJ8"/>
    <mergeCell ref="AH9:AJ9"/>
    <mergeCell ref="AH10:AJ10"/>
    <mergeCell ref="D9:F9"/>
    <mergeCell ref="D10:F10"/>
    <mergeCell ref="D33:F33"/>
    <mergeCell ref="O3:R3"/>
    <mergeCell ref="O5:R5"/>
    <mergeCell ref="O6:R6"/>
    <mergeCell ref="O7:R7"/>
    <mergeCell ref="O8:R8"/>
    <mergeCell ref="O9:R9"/>
    <mergeCell ref="S3:U3"/>
    <mergeCell ref="AK6:AM6"/>
    <mergeCell ref="S6:U6"/>
    <mergeCell ref="AK8:AM8"/>
    <mergeCell ref="AK9:AM9"/>
    <mergeCell ref="S7:U7"/>
    <mergeCell ref="AK7:AM7"/>
    <mergeCell ref="Y3:AA3"/>
    <mergeCell ref="Y5:AA5"/>
    <mergeCell ref="Y6:AA6"/>
    <mergeCell ref="Y7:AA7"/>
    <mergeCell ref="Y8:AA8"/>
    <mergeCell ref="D3:F3"/>
    <mergeCell ref="D5:F5"/>
    <mergeCell ref="D6:F6"/>
    <mergeCell ref="D7:F7"/>
    <mergeCell ref="D8:F8"/>
    <mergeCell ref="A12:A18"/>
    <mergeCell ref="A24:A27"/>
    <mergeCell ref="A19:A23"/>
    <mergeCell ref="A29:A34"/>
    <mergeCell ref="D2:F2"/>
    <mergeCell ref="AB3:AD3"/>
    <mergeCell ref="AB45:AD45"/>
    <mergeCell ref="AB43:AD43"/>
    <mergeCell ref="AB44:AD44"/>
    <mergeCell ref="AE43:AG43"/>
    <mergeCell ref="AE44:AG44"/>
    <mergeCell ref="K45:N45"/>
    <mergeCell ref="V3:X3"/>
    <mergeCell ref="V5:X5"/>
    <mergeCell ref="V6:X6"/>
    <mergeCell ref="V7:X7"/>
    <mergeCell ref="V8:X8"/>
    <mergeCell ref="V9:X9"/>
    <mergeCell ref="V44:X44"/>
    <mergeCell ref="V43:X43"/>
    <mergeCell ref="Y43:AA43"/>
    <mergeCell ref="Y44:AA44"/>
    <mergeCell ref="Y45:AA45"/>
    <mergeCell ref="S5:U5"/>
    <mergeCell ref="D44:F44"/>
    <mergeCell ref="K43:N43"/>
    <mergeCell ref="K5:N5"/>
    <mergeCell ref="K6:N6"/>
    <mergeCell ref="V2:AJ2"/>
    <mergeCell ref="G44:J44"/>
    <mergeCell ref="G43:J43"/>
    <mergeCell ref="G45:J45"/>
    <mergeCell ref="G9:I9"/>
    <mergeCell ref="G10:I10"/>
    <mergeCell ref="G3:J3"/>
    <mergeCell ref="G5:J5"/>
    <mergeCell ref="K3:N3"/>
    <mergeCell ref="G2:U2"/>
    <mergeCell ref="AH43:AJ43"/>
    <mergeCell ref="AH44:AJ44"/>
    <mergeCell ref="AH45:AJ45"/>
    <mergeCell ref="K7:N7"/>
    <mergeCell ref="K8:N8"/>
    <mergeCell ref="K9:N9"/>
    <mergeCell ref="K10:N10"/>
    <mergeCell ref="K33:N33"/>
    <mergeCell ref="K34:N34"/>
    <mergeCell ref="K44:N44"/>
    <mergeCell ref="S44:U44"/>
    <mergeCell ref="S9:U9"/>
    <mergeCell ref="S33:U33"/>
    <mergeCell ref="S34:U34"/>
    <mergeCell ref="V10:X10"/>
    <mergeCell ref="V33:X33"/>
    <mergeCell ref="V34:X34"/>
    <mergeCell ref="V19:W19"/>
    <mergeCell ref="AE8:AG8"/>
    <mergeCell ref="Y9:AA9"/>
    <mergeCell ref="Y10:AA10"/>
    <mergeCell ref="Y33:AA33"/>
    <mergeCell ref="Y34:AA34"/>
    <mergeCell ref="Y19:Z19"/>
    <mergeCell ref="AU13:AV13"/>
    <mergeCell ref="AW13:AX13"/>
    <mergeCell ref="AY13:AZ13"/>
    <mergeCell ref="BA13:BB13"/>
    <mergeCell ref="BC13:BD13"/>
    <mergeCell ref="BI13:BJ13"/>
    <mergeCell ref="BE13:BF13"/>
    <mergeCell ref="BH1:BN1"/>
    <mergeCell ref="AN45:AP45"/>
    <mergeCell ref="AN43:AP43"/>
    <mergeCell ref="AN7:AP7"/>
    <mergeCell ref="AN33:AP33"/>
    <mergeCell ref="AN6:AP6"/>
    <mergeCell ref="AN3:AP3"/>
    <mergeCell ref="AN34:AP34"/>
    <mergeCell ref="AN44:AP44"/>
    <mergeCell ref="AN9:AP9"/>
    <mergeCell ref="AN8:AP8"/>
    <mergeCell ref="AN5:AP5"/>
    <mergeCell ref="AK2:AP2"/>
    <mergeCell ref="AK5:AM5"/>
    <mergeCell ref="AK44:AM44"/>
    <mergeCell ref="AK34:AM34"/>
    <mergeCell ref="AK3:AM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Hericks</dc:creator>
  <cp:lastModifiedBy>Steve Hericks</cp:lastModifiedBy>
  <cp:lastPrinted>2022-06-20T15:37:32Z</cp:lastPrinted>
  <dcterms:created xsi:type="dcterms:W3CDTF">2022-06-13T16:01:46Z</dcterms:created>
  <dcterms:modified xsi:type="dcterms:W3CDTF">2022-07-08T22:59:54Z</dcterms:modified>
</cp:coreProperties>
</file>